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P473\Desktop\"/>
    </mc:Choice>
  </mc:AlternateContent>
  <bookViews>
    <workbookView xWindow="0" yWindow="0" windowWidth="23040" windowHeight="10692" tabRatio="836"/>
  </bookViews>
  <sheets>
    <sheet name="Start Here" sheetId="27" r:id="rId1"/>
    <sheet name="Formula Reference" sheetId="28" r:id="rId2"/>
    <sheet name="Company Information" sheetId="26" r:id="rId3"/>
    <sheet name="Pt 1 Summary of Data" sheetId="4" r:id="rId4"/>
    <sheet name="Pt 2 Premium and Claims" sheetId="18" r:id="rId5"/>
    <sheet name="Pt 3 MLR and Rebate Calculation" sheetId="10" r:id="rId6"/>
    <sheet name="Pt 4 Rebate Disbursement" sheetId="16" r:id="rId7"/>
    <sheet name="Pt 5 Additional Responses" sheetId="22" r:id="rId8"/>
    <sheet name="PY Rebate Liability" sheetId="29" r:id="rId9"/>
    <sheet name="Attestation" sheetId="24" r:id="rId10"/>
    <sheet name="Reference Tables" sheetId="25" r:id="rId11"/>
  </sheets>
  <definedNames>
    <definedName name="ColumnTitleRegion1.B7.B18.6">'Pt 5 Additional Responses'!$B$7</definedName>
    <definedName name="ColumnTitleRegion2.B21.B32.6">'Pt 5 Additional Responses'!$B$21</definedName>
    <definedName name="ColumnTitleRegion4.L2.L52.9">'Reference Tables'!$T$2</definedName>
    <definedName name="ColumnTitleRegion5.N2.N4.9">'Reference Tables'!$V$2</definedName>
    <definedName name="_xlnm.Print_Area" localSheetId="9">Attestation!$A$1:$N$9</definedName>
    <definedName name="_xlnm.Print_Area" localSheetId="3">'Pt 1 Summary of Data'!$D$4:$AT$63</definedName>
    <definedName name="_xlnm.Print_Area" localSheetId="4">'Pt 2 Premium and Claims'!$D$4:$AT$60</definedName>
    <definedName name="_xlnm.Print_Area" localSheetId="5">'Pt 3 MLR and Rebate Calculation'!$C$4:$AL$56</definedName>
    <definedName name="_xlnm.Print_Area" localSheetId="6">'Pt 4 Rebate Disbursement'!$B$4:$K$25</definedName>
    <definedName name="_xlnm.Print_Titles" localSheetId="1">'Formula Reference'!$1:$2</definedName>
    <definedName name="_xlnm.Print_Titles" localSheetId="3">'Pt 1 Summary of Data'!$B:$C,'Pt 1 Summary of Data'!$3:$3</definedName>
    <definedName name="_xlnm.Print_Titles" localSheetId="4">'Pt 2 Premium and Claims'!$B:$C,'Pt 2 Premium and Claims'!$3:$3</definedName>
    <definedName name="_xlnm.Print_Titles" localSheetId="5">'Pt 3 MLR and Rebate Calculation'!$B:$B,'Pt 3 MLR and Rebate Calculation'!$3:$3</definedName>
    <definedName name="_xlnm.Print_Titles" localSheetId="6">'Pt 4 Rebate Disbursement'!$B:$B,'Pt 4 Rebate Disbursement'!$3:$3</definedName>
    <definedName name="TitleRegion1.A2.B48.2">'Formula Reference'!$A$2</definedName>
    <definedName name="TitleRegion1.A3.B11.9">'Reference Tables'!$A$3</definedName>
    <definedName name="TitleRegion1.B3.AW62.4" comment="Line Description">'Pt 1 Summary of Data'!$B$3</definedName>
    <definedName name="TitleRegion1.B3.C18.3" comment="Line Description">'Company Information'!$B$3</definedName>
    <definedName name="TitleRegion2.A16.B20.9">'Reference Tables'!$A$16</definedName>
    <definedName name="TitleRegion2.B3.AW58.5" comment="Line Description">'Pt 2 Premium and Claims'!$B$3</definedName>
    <definedName name="TitleRegion3.B3.AN63.6" comment="Line Description">'Pt 3 MLR and Rebate Calculation'!$B$3</definedName>
    <definedName name="TitleRegion3.B35.C47.6">'Pt 5 Additional Responses'!$B$35</definedName>
    <definedName name="TitleRegion3.D2.J61.9">'Reference Tables'!$D$2</definedName>
    <definedName name="TitleRegion4.B3.K22.7" comment="Line Description">'Pt 4 Rebate Disbursement'!$B$3</definedName>
    <definedName name="TitleRegion4.B49.C59.6">'Pt 5 Additional Responses'!$B$49</definedName>
    <definedName name="YES_NO_LIST">'Reference Tables'!$V$3:$V$4</definedName>
  </definedNames>
  <calcPr calcId="152511" calcMode="manual" calcCompleted="0" calcOnSave="0"/>
</workbook>
</file>

<file path=xl/calcChain.xml><?xml version="1.0" encoding="utf-8"?>
<calcChain xmlns="http://schemas.openxmlformats.org/spreadsheetml/2006/main">
  <c r="AK7" i="10" l="1"/>
  <c r="Y7" i="10"/>
  <c r="U7" i="10"/>
  <c r="Q7" i="10"/>
  <c r="M7" i="10"/>
  <c r="I7" i="10"/>
  <c r="E7" i="10"/>
  <c r="M19" i="10" l="1"/>
  <c r="M16" i="10"/>
  <c r="M15" i="10"/>
  <c r="M6" i="10"/>
  <c r="I16" i="10"/>
  <c r="I11" i="10"/>
  <c r="I10" i="10"/>
  <c r="I6" i="10"/>
  <c r="E16" i="10"/>
  <c r="E11" i="10"/>
  <c r="E10" i="10"/>
  <c r="E9" i="10"/>
  <c r="E8" i="10"/>
  <c r="E6" i="10"/>
  <c r="I15" i="10" l="1"/>
  <c r="E15" i="10"/>
  <c r="AK16" i="10"/>
  <c r="AK15" i="10"/>
  <c r="Y16" i="10"/>
  <c r="Y15" i="10"/>
  <c r="U16" i="10"/>
  <c r="U15" i="10"/>
  <c r="Q16" i="10"/>
  <c r="Q15" i="10"/>
  <c r="W13" i="10" l="1"/>
  <c r="AM60" i="4" l="1"/>
  <c r="U31" i="10" l="1"/>
  <c r="T31" i="10"/>
  <c r="S31" i="10"/>
  <c r="Q31" i="10"/>
  <c r="P31" i="10"/>
  <c r="O31" i="10"/>
  <c r="I31" i="10"/>
  <c r="J31" i="10" s="1"/>
  <c r="H31" i="10"/>
  <c r="G31" i="10"/>
  <c r="E31" i="10"/>
  <c r="D31" i="10"/>
  <c r="C31" i="10"/>
  <c r="AI13" i="10"/>
  <c r="X13" i="10"/>
  <c r="AJ13" i="10" l="1"/>
  <c r="AI17" i="10" l="1"/>
  <c r="AI27" i="10" s="1"/>
  <c r="F8" i="10" l="1"/>
  <c r="N60" i="4"/>
  <c r="O60" i="4"/>
  <c r="P60" i="4"/>
  <c r="Q60" i="4"/>
  <c r="R60" i="4"/>
  <c r="S60" i="4"/>
  <c r="T60" i="4"/>
  <c r="U60" i="4"/>
  <c r="V60" i="4"/>
  <c r="W60" i="4"/>
  <c r="X60" i="4"/>
  <c r="Y60" i="4"/>
  <c r="Z60" i="4"/>
  <c r="AA60" i="4"/>
  <c r="AL60" i="4"/>
  <c r="AN60" i="4"/>
  <c r="AO60" i="4"/>
  <c r="AP60" i="4"/>
  <c r="AQ60" i="4"/>
  <c r="AR60" i="4"/>
  <c r="AS60" i="4"/>
  <c r="AT60" i="4"/>
  <c r="F4" i="16" l="1"/>
  <c r="E4" i="16"/>
  <c r="D4" i="16"/>
  <c r="C4" i="16"/>
  <c r="G4" i="16"/>
  <c r="H4" i="16"/>
  <c r="K4" i="16"/>
  <c r="F31" i="10"/>
  <c r="AK19" i="10"/>
  <c r="AL19" i="10" s="1"/>
  <c r="AL22" i="10"/>
  <c r="Y19" i="10"/>
  <c r="Z19" i="10" s="1"/>
  <c r="Z22" i="10"/>
  <c r="V22" i="10"/>
  <c r="R22" i="10"/>
  <c r="N22" i="10"/>
  <c r="J22" i="10"/>
  <c r="V31" i="10" l="1"/>
  <c r="R31" i="10"/>
  <c r="AL23" i="10"/>
  <c r="N19" i="10"/>
  <c r="F22" i="10"/>
  <c r="AJ17" i="10"/>
  <c r="AJ27" i="10" s="1"/>
  <c r="AL16" i="10"/>
  <c r="X17" i="10"/>
  <c r="X27" i="10" s="1"/>
  <c r="W17" i="10"/>
  <c r="W27" i="10" s="1"/>
  <c r="Z16" i="10"/>
  <c r="L17" i="10"/>
  <c r="K17" i="10"/>
  <c r="J16" i="10"/>
  <c r="L12" i="10"/>
  <c r="K12" i="10"/>
  <c r="J11" i="10"/>
  <c r="F11" i="10"/>
  <c r="F10" i="10"/>
  <c r="M60" i="4"/>
  <c r="L60" i="4"/>
  <c r="K60" i="4"/>
  <c r="J60" i="4"/>
  <c r="I60" i="4"/>
  <c r="H60" i="4"/>
  <c r="G60" i="4"/>
  <c r="F60" i="4"/>
  <c r="E60" i="4"/>
  <c r="D60" i="4"/>
  <c r="AS5" i="4"/>
  <c r="AR5" i="4"/>
  <c r="AQ5" i="4"/>
  <c r="AP5" i="4"/>
  <c r="AO5" i="4"/>
  <c r="AN5" i="4"/>
  <c r="AM5" i="4"/>
  <c r="AL5" i="4"/>
  <c r="AA5" i="4"/>
  <c r="Z5" i="4"/>
  <c r="Y5" i="4"/>
  <c r="X5" i="4"/>
  <c r="W5" i="4"/>
  <c r="V5" i="4"/>
  <c r="U5" i="4"/>
  <c r="T5" i="4"/>
  <c r="S5" i="4"/>
  <c r="R5" i="4"/>
  <c r="Q5" i="4"/>
  <c r="P5" i="4"/>
  <c r="O5" i="4"/>
  <c r="N5" i="4"/>
  <c r="M5" i="4"/>
  <c r="L5" i="4"/>
  <c r="K5" i="4"/>
  <c r="J5" i="4"/>
  <c r="I5" i="4"/>
  <c r="F5" i="4"/>
  <c r="G5" i="4"/>
  <c r="H5" i="4"/>
  <c r="E5" i="4"/>
  <c r="D5" i="4"/>
  <c r="AS55" i="18"/>
  <c r="AS22" i="4" s="1"/>
  <c r="AR55" i="18"/>
  <c r="AR22" i="4" s="1"/>
  <c r="AQ55" i="18"/>
  <c r="AQ22" i="4" s="1"/>
  <c r="AP55" i="18"/>
  <c r="AP22" i="4" s="1"/>
  <c r="AO55" i="18"/>
  <c r="AO22" i="4" s="1"/>
  <c r="AN55" i="18"/>
  <c r="AN22" i="4" s="1"/>
  <c r="AM55" i="18"/>
  <c r="AM22" i="4" s="1"/>
  <c r="AL55" i="18"/>
  <c r="AL22" i="4" s="1"/>
  <c r="AA55" i="18"/>
  <c r="AA22" i="4" s="1"/>
  <c r="Z55" i="18"/>
  <c r="Z22" i="4" s="1"/>
  <c r="Y55" i="18"/>
  <c r="Y22" i="4" s="1"/>
  <c r="X55" i="18"/>
  <c r="X22" i="4" s="1"/>
  <c r="W55" i="18"/>
  <c r="W22" i="4" s="1"/>
  <c r="V55" i="18"/>
  <c r="V22" i="4" s="1"/>
  <c r="U55" i="18"/>
  <c r="U22" i="4" s="1"/>
  <c r="T55" i="18"/>
  <c r="T22" i="4" s="1"/>
  <c r="S55" i="18"/>
  <c r="S22" i="4" s="1"/>
  <c r="R55" i="18"/>
  <c r="R22" i="4" s="1"/>
  <c r="Q55" i="18"/>
  <c r="Q22" i="4" s="1"/>
  <c r="P55" i="18"/>
  <c r="P22" i="4" s="1"/>
  <c r="O55" i="18"/>
  <c r="O22" i="4" s="1"/>
  <c r="N55" i="18"/>
  <c r="N22" i="4" s="1"/>
  <c r="AS54" i="18"/>
  <c r="AS12" i="4" s="1"/>
  <c r="AR54" i="18"/>
  <c r="AR12" i="4" s="1"/>
  <c r="AQ54" i="18"/>
  <c r="AQ12" i="4" s="1"/>
  <c r="AP54" i="18"/>
  <c r="AP12" i="4" s="1"/>
  <c r="AO54" i="18"/>
  <c r="AO12" i="4" s="1"/>
  <c r="AN54" i="18"/>
  <c r="AN12" i="4" s="1"/>
  <c r="AM54" i="18"/>
  <c r="AM12" i="4" s="1"/>
  <c r="AL54" i="18"/>
  <c r="AL12" i="4" s="1"/>
  <c r="AA54" i="18"/>
  <c r="AA12" i="4" s="1"/>
  <c r="Z54" i="18"/>
  <c r="Z12" i="4" s="1"/>
  <c r="Y54" i="18"/>
  <c r="Y12" i="4" s="1"/>
  <c r="X54" i="18"/>
  <c r="X12" i="4" s="1"/>
  <c r="W54" i="18"/>
  <c r="W12" i="4" s="1"/>
  <c r="V54" i="18"/>
  <c r="V12" i="4" s="1"/>
  <c r="U54" i="18"/>
  <c r="U12" i="4" s="1"/>
  <c r="T54" i="18"/>
  <c r="T12" i="4" s="1"/>
  <c r="S54" i="18"/>
  <c r="S12" i="4" s="1"/>
  <c r="R54" i="18"/>
  <c r="R12" i="4" s="1"/>
  <c r="Q54" i="18"/>
  <c r="Q12" i="4" s="1"/>
  <c r="P54" i="18"/>
  <c r="P12" i="4" s="1"/>
  <c r="O54" i="18"/>
  <c r="O12" i="4" s="1"/>
  <c r="N54" i="18"/>
  <c r="N12" i="4" s="1"/>
  <c r="M55" i="18"/>
  <c r="M22" i="4" s="1"/>
  <c r="L55" i="18"/>
  <c r="L22" i="4" s="1"/>
  <c r="K55" i="18"/>
  <c r="K22" i="4" s="1"/>
  <c r="J55" i="18"/>
  <c r="J22" i="4" s="1"/>
  <c r="I55" i="18"/>
  <c r="I22" i="4" s="1"/>
  <c r="M54" i="18"/>
  <c r="M12" i="4" s="1"/>
  <c r="L54" i="18"/>
  <c r="L12" i="4" s="1"/>
  <c r="K54" i="18"/>
  <c r="K12" i="4" s="1"/>
  <c r="J54" i="18"/>
  <c r="J12" i="4" s="1"/>
  <c r="I54" i="18"/>
  <c r="I12" i="4" s="1"/>
  <c r="H55" i="18"/>
  <c r="H22" i="4" s="1"/>
  <c r="G55" i="18"/>
  <c r="G22" i="4" s="1"/>
  <c r="F55" i="18"/>
  <c r="F22" i="4" s="1"/>
  <c r="E55" i="18"/>
  <c r="E22" i="4" s="1"/>
  <c r="D55" i="18"/>
  <c r="D22" i="4" s="1"/>
  <c r="H54" i="18"/>
  <c r="H12" i="4" s="1"/>
  <c r="G54" i="18"/>
  <c r="G12" i="4" s="1"/>
  <c r="F54" i="18"/>
  <c r="F12" i="4" s="1"/>
  <c r="E54" i="18"/>
  <c r="E12" i="4" s="1"/>
  <c r="D54" i="18"/>
  <c r="D12" i="4" s="1"/>
  <c r="L26" i="10" l="1"/>
  <c r="K26" i="10"/>
  <c r="V7" i="10"/>
  <c r="R7" i="10"/>
  <c r="AL15" i="10"/>
  <c r="AL17" i="10" s="1"/>
  <c r="AL34" i="10" s="1"/>
  <c r="Z7" i="10"/>
  <c r="Y17" i="10"/>
  <c r="J10" i="10"/>
  <c r="N15" i="10"/>
  <c r="V16" i="10"/>
  <c r="R16" i="10"/>
  <c r="Q6" i="10"/>
  <c r="U6" i="10"/>
  <c r="AK6" i="10"/>
  <c r="AL6" i="10" s="1"/>
  <c r="Y6" i="10"/>
  <c r="AL7" i="10"/>
  <c r="N7" i="10"/>
  <c r="F16" i="10"/>
  <c r="N16" i="10"/>
  <c r="AK17" i="10"/>
  <c r="AK27" i="10" s="1"/>
  <c r="AL20" i="10" s="1"/>
  <c r="F9" i="10"/>
  <c r="AL33" i="10" l="1"/>
  <c r="F6" i="10"/>
  <c r="AL13" i="10"/>
  <c r="AL27" i="10" s="1"/>
  <c r="N33" i="10"/>
  <c r="Z6" i="10"/>
  <c r="Z13" i="10" s="1"/>
  <c r="Y13" i="10"/>
  <c r="Y27" i="10" s="1"/>
  <c r="R6" i="10"/>
  <c r="R15" i="10"/>
  <c r="V15" i="10"/>
  <c r="V6" i="10"/>
  <c r="S13" i="10" s="1"/>
  <c r="N17" i="10"/>
  <c r="N34" i="10" s="1"/>
  <c r="M17" i="10"/>
  <c r="J7" i="10"/>
  <c r="F15" i="10"/>
  <c r="F7" i="10"/>
  <c r="J6" i="10"/>
  <c r="J15" i="10"/>
  <c r="Z15" i="10"/>
  <c r="Z17" i="10" s="1"/>
  <c r="Z34" i="10" s="1"/>
  <c r="Z33" i="10"/>
  <c r="AK13" i="10"/>
  <c r="M12" i="10"/>
  <c r="N12" i="10" s="1"/>
  <c r="N6" i="10"/>
  <c r="I19" i="10" l="1"/>
  <c r="E19" i="10"/>
  <c r="Z23" i="10"/>
  <c r="Z20" i="10"/>
  <c r="O13" i="10"/>
  <c r="M26" i="10"/>
  <c r="N20" i="10" s="1"/>
  <c r="N23" i="10" s="1"/>
  <c r="H12" i="10"/>
  <c r="C12" i="10"/>
  <c r="D12" i="10"/>
  <c r="G12" i="10"/>
  <c r="Z27" i="10"/>
  <c r="Z28" i="10" s="1"/>
  <c r="T13" i="10"/>
  <c r="P13" i="10"/>
  <c r="AL28" i="10"/>
  <c r="Q13" i="10"/>
  <c r="U13" i="10"/>
  <c r="Q17" i="10"/>
  <c r="Q27" i="10" s="1"/>
  <c r="E17" i="10"/>
  <c r="Q19" i="10"/>
  <c r="R17" i="10"/>
  <c r="U19" i="10"/>
  <c r="V19" i="10" s="1"/>
  <c r="S17" i="10"/>
  <c r="S27" i="10" s="1"/>
  <c r="E12" i="10"/>
  <c r="P17" i="10"/>
  <c r="P27" i="10" s="1"/>
  <c r="U17" i="10"/>
  <c r="U27" i="10" s="1"/>
  <c r="T17" i="10"/>
  <c r="T27" i="10" s="1"/>
  <c r="N26" i="10"/>
  <c r="V17" i="10"/>
  <c r="O17" i="10"/>
  <c r="O27" i="10" s="1"/>
  <c r="I12" i="10"/>
  <c r="I17" i="10"/>
  <c r="D17" i="10"/>
  <c r="G17" i="10"/>
  <c r="G26" i="10" s="1"/>
  <c r="J17" i="10"/>
  <c r="F17" i="10"/>
  <c r="H17" i="10"/>
  <c r="H26" i="10" s="1"/>
  <c r="J19" i="10"/>
  <c r="F19" i="10"/>
  <c r="C17" i="10"/>
  <c r="F34" i="10" l="1"/>
  <c r="J34" i="10"/>
  <c r="V34" i="10"/>
  <c r="C26" i="10"/>
  <c r="I26" i="10"/>
  <c r="D26" i="10"/>
  <c r="F33" i="10"/>
  <c r="E26" i="10"/>
  <c r="R19" i="10"/>
  <c r="R34" i="10" s="1"/>
  <c r="AK35" i="10"/>
  <c r="X35" i="10"/>
  <c r="X36" i="10" s="1"/>
  <c r="W35" i="10"/>
  <c r="W36" i="10" s="1"/>
  <c r="Y35" i="10"/>
  <c r="AI35" i="10"/>
  <c r="AI36" i="10" s="1"/>
  <c r="AJ35" i="10"/>
  <c r="AJ36" i="10" s="1"/>
  <c r="AL29" i="10"/>
  <c r="AL32" i="10" s="1"/>
  <c r="Z29" i="10"/>
  <c r="Z32" i="10" s="1"/>
  <c r="N28" i="10"/>
  <c r="J33" i="10"/>
  <c r="V13" i="10"/>
  <c r="R13" i="10"/>
  <c r="F12" i="10"/>
  <c r="J12" i="10"/>
  <c r="AI38" i="10" l="1"/>
  <c r="AI37" i="10"/>
  <c r="AK38" i="10"/>
  <c r="AK37" i="10"/>
  <c r="Y37" i="10"/>
  <c r="AJ38" i="10"/>
  <c r="AJ37" i="10"/>
  <c r="W37" i="10"/>
  <c r="W38" i="10" s="1"/>
  <c r="X37" i="10"/>
  <c r="R27" i="10"/>
  <c r="R33" i="10"/>
  <c r="L35" i="10"/>
  <c r="L36" i="10" s="1"/>
  <c r="K35" i="10"/>
  <c r="K36" i="10" s="1"/>
  <c r="M35" i="10"/>
  <c r="N29" i="10"/>
  <c r="N32" i="10" s="1"/>
  <c r="R20" i="10"/>
  <c r="R23" i="10" s="1"/>
  <c r="F26" i="10"/>
  <c r="J26" i="10"/>
  <c r="F20" i="10"/>
  <c r="F23" i="10" s="1"/>
  <c r="J20" i="10"/>
  <c r="J23" i="10" s="1"/>
  <c r="AL38" i="10" l="1"/>
  <c r="K11" i="16" s="1"/>
  <c r="X38" i="10"/>
  <c r="M37" i="10"/>
  <c r="R28" i="10"/>
  <c r="O35" i="10" s="1"/>
  <c r="O36" i="10" s="1"/>
  <c r="K37" i="10"/>
  <c r="K38" i="10" s="1"/>
  <c r="L37" i="10"/>
  <c r="F28" i="10"/>
  <c r="J28" i="10"/>
  <c r="V33" i="10"/>
  <c r="V23" i="10"/>
  <c r="Q35" i="10" l="1"/>
  <c r="Q37" i="10" s="1"/>
  <c r="L38" i="10"/>
  <c r="P35" i="10"/>
  <c r="P36" i="10" s="1"/>
  <c r="R29" i="10"/>
  <c r="R32" i="10" s="1"/>
  <c r="Y38" i="10"/>
  <c r="Z38" i="10" s="1"/>
  <c r="H11" i="16" s="1"/>
  <c r="O37" i="10"/>
  <c r="H35" i="10"/>
  <c r="H36" i="10" s="1"/>
  <c r="I35" i="10"/>
  <c r="G35" i="10"/>
  <c r="G36" i="10" s="1"/>
  <c r="F29" i="10"/>
  <c r="F32" i="10" s="1"/>
  <c r="C35" i="10"/>
  <c r="C36" i="10" s="1"/>
  <c r="D35" i="10"/>
  <c r="D36" i="10" s="1"/>
  <c r="E35" i="10"/>
  <c r="E37" i="10" s="1"/>
  <c r="J29" i="10"/>
  <c r="J32" i="10" s="1"/>
  <c r="V27" i="10"/>
  <c r="O38" i="10" l="1"/>
  <c r="P37" i="10"/>
  <c r="P38" i="10" s="1"/>
  <c r="I37" i="10"/>
  <c r="M38" i="10"/>
  <c r="N38" i="10" s="1"/>
  <c r="E11" i="16" s="1"/>
  <c r="C37" i="10"/>
  <c r="C38" i="10" s="1"/>
  <c r="H37" i="10"/>
  <c r="G37" i="10"/>
  <c r="G38" i="10" s="1"/>
  <c r="D37" i="10"/>
  <c r="V20" i="10"/>
  <c r="V28" i="10"/>
  <c r="S35" i="10" s="1"/>
  <c r="S36" i="10" s="1"/>
  <c r="H38" i="10" l="1"/>
  <c r="Q38" i="10"/>
  <c r="R38" i="10" s="1"/>
  <c r="F11" i="16" s="1"/>
  <c r="S38" i="10"/>
  <c r="S37" i="10"/>
  <c r="D38" i="10"/>
  <c r="U35" i="10"/>
  <c r="T35" i="10"/>
  <c r="T36" i="10" s="1"/>
  <c r="V29" i="10"/>
  <c r="V32" i="10" s="1"/>
  <c r="T38" i="10" l="1"/>
  <c r="T37" i="10"/>
  <c r="U38" i="10"/>
  <c r="U37" i="10"/>
  <c r="I38" i="10"/>
  <c r="J38" i="10" s="1"/>
  <c r="D11" i="16" s="1"/>
  <c r="E38" i="10"/>
  <c r="F38" i="10" s="1"/>
  <c r="C11" i="16" s="1"/>
  <c r="V38" i="10" l="1"/>
  <c r="G11" i="16" s="1"/>
</calcChain>
</file>

<file path=xl/sharedStrings.xml><?xml version="1.0" encoding="utf-8"?>
<sst xmlns="http://schemas.openxmlformats.org/spreadsheetml/2006/main" count="713" uniqueCount="566">
  <si>
    <t>Pt 2, Ln 2.2</t>
  </si>
  <si>
    <t>Pt 2, Ln 2.4</t>
  </si>
  <si>
    <t>Pt 2, Ln 2.6</t>
  </si>
  <si>
    <t>Pt 2, Ln 2.7</t>
  </si>
  <si>
    <t>Pt 2, Ln 2.13</t>
  </si>
  <si>
    <t>Pt 2, Ln 2.14</t>
  </si>
  <si>
    <t>Pt 1, Ln 2.3</t>
  </si>
  <si>
    <t>Pt 1, Ln 2.4</t>
  </si>
  <si>
    <t>Pt 2, Ln 1.2</t>
  </si>
  <si>
    <t>Pt 2, Ln 1.3</t>
  </si>
  <si>
    <t>Pt 2, Ln 1.9</t>
  </si>
  <si>
    <t>Pt 2, Ln 1.10</t>
  </si>
  <si>
    <t>Pt 1, Ln 1.2</t>
  </si>
  <si>
    <t>Pt 1, Ln 1.3</t>
  </si>
  <si>
    <t>Pt 1, Ln 1.7</t>
  </si>
  <si>
    <t>Pt 1, Ln 6.1</t>
  </si>
  <si>
    <t>Pt 1, Ln 6.2</t>
  </si>
  <si>
    <t>Pt 1, Ln 6.3</t>
  </si>
  <si>
    <t>Pt 1, Ln 8.1</t>
  </si>
  <si>
    <t>Pt 1, Ln 8.2</t>
  </si>
  <si>
    <t>Pt 1, Ln 10.1</t>
  </si>
  <si>
    <t>Pt 1, Ln 10.2</t>
  </si>
  <si>
    <t>Pt 1, Ln 12</t>
  </si>
  <si>
    <t>Pt 1, Ln 13</t>
  </si>
  <si>
    <t>Pt 1 Other, Ln 1</t>
  </si>
  <si>
    <t>Pt 1 Other, Ln 2</t>
  </si>
  <si>
    <t>Pt 1 Other, Ln 3</t>
  </si>
  <si>
    <t>Pt 1 Other, Ln 4</t>
  </si>
  <si>
    <t>Pt 1, Ln 4</t>
  </si>
  <si>
    <t>Pt 2, Ln 3</t>
  </si>
  <si>
    <t>Pt 2, Ln 2.11a</t>
  </si>
  <si>
    <t>Pt 2, Ln 2.11b</t>
  </si>
  <si>
    <t>Pt 2, Ln 2.11c</t>
  </si>
  <si>
    <t>Pt 2, Ln 2.12a</t>
  </si>
  <si>
    <t>Pt 2, Ln 2.12b</t>
  </si>
  <si>
    <t>Business in the State of:</t>
  </si>
  <si>
    <t>NAIC Group Code:</t>
  </si>
  <si>
    <t>Pt 1, Ln 2.2</t>
  </si>
  <si>
    <t>Pt 1, Ln 6.4</t>
  </si>
  <si>
    <t>Pt 1, Ln 14</t>
  </si>
  <si>
    <t>Pt 2, Ln 2.8</t>
  </si>
  <si>
    <t>NAIC Company Code:</t>
  </si>
  <si>
    <t>Pt 2, Ln 2.9</t>
  </si>
  <si>
    <t>Pt 2, Ln 1.5</t>
  </si>
  <si>
    <t>Pt 2, Ln 1.7</t>
  </si>
  <si>
    <t>Company Name:</t>
  </si>
  <si>
    <t>Pt 2, Ln 2.10</t>
  </si>
  <si>
    <t>Pt 2, Ln 2.3</t>
  </si>
  <si>
    <t>Pt 2, Ln 2.5</t>
  </si>
  <si>
    <t>Pt 2, Ln 1.6</t>
  </si>
  <si>
    <t>Domiciliary State:</t>
  </si>
  <si>
    <t>Address:</t>
  </si>
  <si>
    <t>Pt 1, Ln 1.11</t>
  </si>
  <si>
    <t>MLR Reporting Year:</t>
  </si>
  <si>
    <t>DBA / Marketing Name:</t>
  </si>
  <si>
    <t>Pt 1, Ln 1.9</t>
  </si>
  <si>
    <t>Pt 1, Ln 1.10</t>
  </si>
  <si>
    <t>Pt 1, Ln 5.1</t>
  </si>
  <si>
    <t>Pt 1, Ln 5.2</t>
  </si>
  <si>
    <t>Pt 1, Ln 5.3</t>
  </si>
  <si>
    <t>Pt 1, Ln 5.4</t>
  </si>
  <si>
    <t>Pt 1, Ln 5.5</t>
  </si>
  <si>
    <t>Pt 1, Ln 5.6</t>
  </si>
  <si>
    <t>Pt 2, Ln 2.15</t>
  </si>
  <si>
    <t>Name of Affiliate</t>
  </si>
  <si>
    <t>Pt 1, Ln 1.6a</t>
  </si>
  <si>
    <t>1.4b Experience rating refunds associated with premium earned only in the reporting year and paid through 3/31 of the following year</t>
  </si>
  <si>
    <t>2.4b Reserves for claims incurred only during the MLR reporting year, calculated as of 3/31 of the following year</t>
  </si>
  <si>
    <t>2.2b Liability for claims incurred only during the MLR reporting year, calculated as of 3/31 of the following year</t>
  </si>
  <si>
    <t>2.8b Experience rating refunds associated with premium earned only in the reporting year and paid through 3/31 of the following year</t>
  </si>
  <si>
    <t>Pt 1, Ln 10.4a</t>
  </si>
  <si>
    <t>2.6a Direct contract reserves 12/31 column</t>
  </si>
  <si>
    <t>2.6b Direct contract reserves 3/31, dual contract, deferred columns</t>
  </si>
  <si>
    <t>2.9b Reserves specific to the MLR reporting year through 3/31 of the following year</t>
  </si>
  <si>
    <t>3.b Amount of de minimis rebates</t>
  </si>
  <si>
    <t>3.c Amount of rebates being paid by premium credit</t>
  </si>
  <si>
    <t>3.d Amount of rebates being paid by lump-sum reimbursement</t>
  </si>
  <si>
    <t>Tax Rate</t>
  </si>
  <si>
    <t>Name of Entity with whom Agreement was made</t>
  </si>
  <si>
    <t>Effective Date of Novation</t>
  </si>
  <si>
    <t>Effective Date of sale or transfer</t>
  </si>
  <si>
    <t>2.a Number of group policyholders being paid a rebate</t>
  </si>
  <si>
    <t>2.b Number of subscribers being paid a rebate</t>
  </si>
  <si>
    <t>2.c Number of group policyholders whose rebate is de minimis</t>
  </si>
  <si>
    <t>2.d Number of subscribers whose rebate is de minimis</t>
  </si>
  <si>
    <t>Attestation Statement</t>
  </si>
  <si>
    <t>____________________________ </t>
  </si>
  <si>
    <t>Chief Executive Officer/President</t>
  </si>
  <si>
    <t>____________________________  </t>
  </si>
  <si>
    <t>Chief Financial Officer</t>
  </si>
  <si>
    <t>2.2a Liability as of 12/31 of MLR reporting year for all claims regardless of incurred date</t>
  </si>
  <si>
    <t>2.4a Reserves as of 12/31 of MLR reporting year for all claims regardless of incurred date</t>
  </si>
  <si>
    <t>2.9a Reserved in MLR reporting year regardless of incurred date</t>
  </si>
  <si>
    <t>2.1b  Claims incurred only during the MLR reporting year, paid through 3/31 of the following year</t>
  </si>
  <si>
    <t>2.11a  Paid medical incentive pools and bonuses MLR Reporting year</t>
  </si>
  <si>
    <t>2.11b  Accrued medical incentive pools and bonuses MLR Reporting year</t>
  </si>
  <si>
    <t>2.11c  Accrued medical incentive pools and bonuses prior year</t>
  </si>
  <si>
    <t>2.12a  Healthcare receivables MLR Reporting year</t>
  </si>
  <si>
    <t>2.12b  Healthcare receivables prior year</t>
  </si>
  <si>
    <t>2.17a  Total fraud reduction expense</t>
  </si>
  <si>
    <t>2.17b  Total fraud recoveries that reduced paid claims in Line 2.1</t>
  </si>
  <si>
    <t>1.4a Experience rating refunds, with all incurred dates, paid in the MLR reporting year</t>
  </si>
  <si>
    <t>Name of Entity to whom business was sold or transferred</t>
  </si>
  <si>
    <t>2.8a Experience rating refunds, with all incurred dates, paid in the MLR reporting year</t>
  </si>
  <si>
    <t>2.1a  Claims paid during the MLR reporting year regardless of incurred date</t>
  </si>
  <si>
    <t>A.M. Best Number:</t>
  </si>
  <si>
    <t>Pt 1, Ln 6.5</t>
  </si>
  <si>
    <t>Life Years</t>
  </si>
  <si>
    <t>Base credibility factor</t>
  </si>
  <si>
    <t>Alaska</t>
  </si>
  <si>
    <t>Yes</t>
  </si>
  <si>
    <t>Alabama</t>
  </si>
  <si>
    <t>No</t>
  </si>
  <si>
    <t>Arkansas</t>
  </si>
  <si>
    <t>American Samoa</t>
  </si>
  <si>
    <t>Arizona</t>
  </si>
  <si>
    <t>California</t>
  </si>
  <si>
    <t>Canada</t>
  </si>
  <si>
    <t>Colorado</t>
  </si>
  <si>
    <t>Connecticut</t>
  </si>
  <si>
    <t>District of Columbia</t>
  </si>
  <si>
    <t>Delaware</t>
  </si>
  <si>
    <t>Florida</t>
  </si>
  <si>
    <t>Georgia</t>
  </si>
  <si>
    <t>Average Health Plan Deductible</t>
  </si>
  <si>
    <t>Deductible factor</t>
  </si>
  <si>
    <t>Grand Total</t>
  </si>
  <si>
    <t>Guam</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</si>
  <si>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</si>
  <si>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</si>
  <si>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</si>
  <si>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</si>
  <si>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</si>
  <si>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</si>
  <si>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</si>
  <si>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</si>
  <si>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</si>
  <si>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</si>
  <si>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</si>
  <si>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</si>
  <si>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</si>
  <si>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</si>
  <si>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</si>
  <si>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</si>
  <si>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</si>
  <si>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</si>
  <si>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</si>
  <si>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</si>
  <si>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</si>
  <si>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</si>
  <si>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</si>
  <si>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</si>
  <si>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</si>
  <si>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</si>
  <si>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</si>
  <si>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Other Territories</t>
  </si>
  <si>
    <t>Pennsylvania</t>
  </si>
  <si>
    <t>Puerto Rico</t>
  </si>
  <si>
    <t>Rhode Island</t>
  </si>
  <si>
    <t>South Carolina</t>
  </si>
  <si>
    <t>South Dakota</t>
  </si>
  <si>
    <t>Tennessee</t>
  </si>
  <si>
    <t>Texas</t>
  </si>
  <si>
    <t>Utah</t>
  </si>
  <si>
    <t>Virginia</t>
  </si>
  <si>
    <t>Virgin Islands</t>
  </si>
  <si>
    <t>Vermont</t>
  </si>
  <si>
    <t>Washington</t>
  </si>
  <si>
    <t>Wisconsin</t>
  </si>
  <si>
    <t>West Virginia</t>
  </si>
  <si>
    <t>Wyoming</t>
  </si>
  <si>
    <t xml:space="preserve">2. If the issuer reported amounts in Part 2 Line 2.15 Blended rate adjustment provide the affiliate(s) name(s) with whom blended rate adjustments were made. </t>
  </si>
  <si>
    <t xml:space="preserve">3. If the issuer reported amounts in the Dual Contract 3/31 Columns provide the affiliate(s) name(s) with whom experience is being reported. </t>
  </si>
  <si>
    <t>5. If the Issuer novated any business in the MLR reporting year effective during the reporting year provide the name of the entity to whom the business was sold or transferred and the date of the sale or transfer.</t>
  </si>
  <si>
    <t xml:space="preserve">4. If the issuer entered into any 100% assumptive reinsurance agreements with a novation during the MLR reporting year, provide the name(s) of the entity(ies) with whom the agreement was (were) made and the effective date of the novation. </t>
  </si>
  <si>
    <t>6. If the issuer has any 100% indemnity reinsurance and administrative agreements effective prior to March 23, 2010, for which the assuming entity is responsible for 100% of the ceding entity's financial risk and takes on all of the administration of the block, report the name(s) of the entity(ies) that is (are) reporting the experience related to such business.</t>
  </si>
  <si>
    <t>4.b Total amount of rebates still owed for the previous MLR reporting year</t>
  </si>
  <si>
    <t>Pt 1, Ln 1.6</t>
  </si>
  <si>
    <t>Pt 1, Ln 1.5</t>
  </si>
  <si>
    <t>4.a Total amount of rebates paid for the previous MLR reporting year</t>
  </si>
  <si>
    <t>4.c Percentage of notices sent timely to individual policy subscribers or group policyholders owed a rebate</t>
  </si>
  <si>
    <t>4.d Percentage of notices sent timely to subscribers of group policies owed a rebate</t>
  </si>
  <si>
    <t>4.e Percentage of rebates paid timely to individual policy subscribers or group policyholders owed a rebate</t>
  </si>
  <si>
    <t>4.f Percentage of rebates paid timely to subscribers of group policies owed a rebate</t>
  </si>
  <si>
    <t>4.g Amount of unclaimed rebates from prior MLR reporting years</t>
  </si>
  <si>
    <t>4.h Describe methods used to locate policyholders/subscribers for prior MLR reporting year's unclaimed rebates:</t>
  </si>
  <si>
    <t>4.i Describe disbursement of prior MLR reporting year's unclaimed rebates:</t>
  </si>
  <si>
    <t>1. If an amount is reported in Part 1 Line 3.2c, Community benefit expenditures, provide the state premium tax rate used to determine the reported amount:</t>
  </si>
  <si>
    <t>Group Affiliation:</t>
  </si>
  <si>
    <t>Federal EIN:</t>
  </si>
  <si>
    <t>Federal Tax Exempt:</t>
  </si>
  <si>
    <t>Not-For-Profit:</t>
  </si>
  <si>
    <t>SHCE</t>
  </si>
  <si>
    <t>1. Premium</t>
  </si>
  <si>
    <t>1.1 Total direct premium earned</t>
  </si>
  <si>
    <t>1.2 Federal high risk pools</t>
  </si>
  <si>
    <t>1.3 State high risk pools</t>
  </si>
  <si>
    <t>1.4 Net assumed less ceded reinsurance premium earned (exclude amounts already reported in Line 1.1)</t>
  </si>
  <si>
    <t>1.5 Other adjustments due to MLR calculations - premium</t>
  </si>
  <si>
    <t>1.6 Risk revenue</t>
  </si>
  <si>
    <t>2. Claims</t>
  </si>
  <si>
    <t>2.1 Total incurred claims (MLR Form Part 2, Line 2.16)</t>
  </si>
  <si>
    <t>2.2 Prescription drugs (informational only; already included in total incurred claims above)</t>
  </si>
  <si>
    <t>2.3 Pharmaceutical rebates (informational only; already excluded from total incurred claims above)</t>
  </si>
  <si>
    <t>2.4 State stop loss, market stabilization and claim/census based assessments
(informational only; already excluded from total incurred claims above)</t>
  </si>
  <si>
    <t>2.5 Net assumed less ceded claims incurred (exclude amounts already reported in Line 2.1)</t>
  </si>
  <si>
    <t>2.6 Other adjustments due to MLR calculations – claims incurred</t>
  </si>
  <si>
    <t>2.7 Rebates paid</t>
  </si>
  <si>
    <t>2.8 Estimated rebates unpaid at the end of the previous MLR reporting year</t>
  </si>
  <si>
    <t>2.9 Estimated rebates unpaid at the end of the MLR reporting year</t>
  </si>
  <si>
    <t>2.10 Fee-for-service and co-pay revenue (net of expenses)</t>
  </si>
  <si>
    <t>3. Federal and State Taxes and Licensing or Regulatory Fees</t>
  </si>
  <si>
    <t>3.1 Federal taxes and assessments incurred by the reporting issuer during the MLR reporting year</t>
  </si>
  <si>
    <t>3.1a Federal income taxes deductible from premium in MLR calculations</t>
  </si>
  <si>
    <t>3.1b Patient Centered Outcomes Research Institute (PCORI) Fee</t>
  </si>
  <si>
    <t>3.1c Affordable Care Act section 9010 Fee</t>
  </si>
  <si>
    <t>3.2 State insurance, premium and other taxes incurred by the reporting issuer during the MLR reporting year (deductible from premium in MLR calculation)</t>
  </si>
  <si>
    <t>3.2a State income, excise, business, and other taxes</t>
  </si>
  <si>
    <t>3.2b State premium taxes</t>
  </si>
  <si>
    <t>3.2c Community benefit expenditures deductible from premium in MLR calculations</t>
  </si>
  <si>
    <t>3.3 Regulatory authority licenses and fees</t>
  </si>
  <si>
    <t>3.3a Federal Transitional Reinsurance Program contributions</t>
  </si>
  <si>
    <t>3.3b Other Federal and State regulatory authority licenses and fees</t>
  </si>
  <si>
    <t>4. Health Care Quality Improvement Expenses Incurred</t>
  </si>
  <si>
    <t>4.1 Improve health outcomes</t>
  </si>
  <si>
    <t>4.2 Activities to prevent hospital readmission</t>
  </si>
  <si>
    <t>4.3 Improve patient safety and reduce medical errors</t>
  </si>
  <si>
    <t>4.4 Wellness and health promotion activities</t>
  </si>
  <si>
    <t>4.5 Health information technology expenses related to improving health care quality</t>
  </si>
  <si>
    <t>5. Non-Claims Costs</t>
  </si>
  <si>
    <t>5.1 Cost containment expenses not included in quality improvement expenses in Section 4</t>
  </si>
  <si>
    <t>5.2 All other claims adjustment expenses</t>
  </si>
  <si>
    <t>5.3 Direct sales salaries and benefits</t>
  </si>
  <si>
    <t>5.4 Agents and brokers fees and commissions</t>
  </si>
  <si>
    <t>5.5 Other taxes</t>
  </si>
  <si>
    <t>5.5b Fines and penalties of regulatory authorities (exclude amounts reported in Line 3.3)</t>
  </si>
  <si>
    <t>5.6 Other general and administrative expenses</t>
  </si>
  <si>
    <t>5.7 Community benefit expenditures (informational only; include amounts reported in Lines 3.2c and 5.6)</t>
  </si>
  <si>
    <t>6. Income from fees of uninsured plans</t>
  </si>
  <si>
    <t>7. Other Indicators or information</t>
  </si>
  <si>
    <t>7.1 Number of policies/certificates</t>
  </si>
  <si>
    <t>7.2 Number of covered lives</t>
  </si>
  <si>
    <t>7.3 Number of groups</t>
  </si>
  <si>
    <t>7.4 Member months</t>
  </si>
  <si>
    <t>7.5 Number of life-years</t>
  </si>
  <si>
    <t>8. Net investment income and other gain / (loss)</t>
  </si>
  <si>
    <t>1.1 Direct premium written</t>
  </si>
  <si>
    <t>1.2 Unearned premium prior year</t>
  </si>
  <si>
    <t>1.3 Unearned premium MLR Reporting year</t>
  </si>
  <si>
    <t>1.4 Experience rating refunds (rate credits) paid</t>
  </si>
  <si>
    <t>1.5 Reserve for experience rating refunds (rate credits) MLR Reporting year</t>
  </si>
  <si>
    <t>1.6 Reserve for experience rating refunds (rate credits) prior year</t>
  </si>
  <si>
    <t>1.7 Premium balances written off</t>
  </si>
  <si>
    <t>1.8 Group conversion charges</t>
  </si>
  <si>
    <t>2.1 Claims Paid</t>
  </si>
  <si>
    <t>2.2 Direct claim liability</t>
  </si>
  <si>
    <t>2.3 Direct claim liability prior year</t>
  </si>
  <si>
    <t>2.4 Direct claim reserves</t>
  </si>
  <si>
    <t>2.5 Direct claim reserves prior year</t>
  </si>
  <si>
    <t>2.6 Direct contract reserves</t>
  </si>
  <si>
    <t>2.7 Direct contract reserves prior year</t>
  </si>
  <si>
    <t>2.8 Experience rating refunds (rate credits) paid</t>
  </si>
  <si>
    <t>2.9 Reserve for experience rating refunds (rate credits)</t>
  </si>
  <si>
    <t>2.10 Reserve for experience rating refunds (rate credits) prior year</t>
  </si>
  <si>
    <t>2.11 Incurred medical incentive pool and bonuses</t>
  </si>
  <si>
    <t xml:space="preserve">2.12 Net healthcare receivables </t>
  </si>
  <si>
    <t>2.13 Contingent benefit and lawsuit reserves</t>
  </si>
  <si>
    <t>2.14 Group conversion charges</t>
  </si>
  <si>
    <t>2.15 Blended rate adjustment</t>
  </si>
  <si>
    <t xml:space="preserve">2.16 Total incurred claims </t>
  </si>
  <si>
    <t>9. Other Federal income taxes (exclude taxes on Lines 3.1a-d)</t>
  </si>
  <si>
    <t>1.12 Premium ceded under 100% reinsurance (informational only; already excluded from Lines 1.1-1.11)</t>
  </si>
  <si>
    <t>1.13 Premium assumed under 100% reinsurance (informational only; already included in Lines 1.1-1.11)</t>
  </si>
  <si>
    <t>1.1 Adjusted incurred claims as reported on MLR Form for prior year(s)</t>
  </si>
  <si>
    <t xml:space="preserve">1.3 Improving Health Care Quality Expenses </t>
  </si>
  <si>
    <t>2.2 Federal and State taxes and licensing or regulatory fees</t>
  </si>
  <si>
    <t>1. Medical Loss Ratio Numerator</t>
  </si>
  <si>
    <t xml:space="preserve">1.8 MLR numerator </t>
  </si>
  <si>
    <t>1.9 MLR numerator Mini-Med and Student Health (using adjustment factor)</t>
  </si>
  <si>
    <t>2. Medical Loss Ratio Denominator</t>
  </si>
  <si>
    <t xml:space="preserve">2.3 MLR Denominator (Lines 2.1 - 2.2) </t>
  </si>
  <si>
    <t>4. Credibility Adjustment</t>
  </si>
  <si>
    <t xml:space="preserve">4.5 Credibility adjustment (Lines 4.2 x 4.4 (do not round)) </t>
  </si>
  <si>
    <t>6. Rebate Calculation</t>
  </si>
  <si>
    <t>6.1 MLR standard</t>
  </si>
  <si>
    <t>6.2 Credibility-adjusted MLR (Line 5.3)</t>
  </si>
  <si>
    <t>6.3 Adjusted earned premium (Lines 2.1 - 2.2 CY)</t>
  </si>
  <si>
    <t>6.4 Rebate amount if credibility-adjusted MLR is less than MLR standard (Lines (6.1 - 6.2) x 6.3)</t>
  </si>
  <si>
    <t>2. Number of policyholders/subscribers owed rebates</t>
  </si>
  <si>
    <t>3. Total amount of rebates</t>
  </si>
  <si>
    <t>4. Prior MLR year rebates</t>
  </si>
  <si>
    <t xml:space="preserve">Company Information </t>
  </si>
  <si>
    <t>Part 1 Summary of Data</t>
  </si>
  <si>
    <t>Part 2 Premium and Claims</t>
  </si>
  <si>
    <t>Line Description</t>
  </si>
  <si>
    <t>HIOS Issuer ID:</t>
  </si>
  <si>
    <t>Value</t>
  </si>
  <si>
    <t>1
Health Insurance Coverage
INDIVIDUAL
PY2</t>
  </si>
  <si>
    <t>2
Health Insurance Coverage
INDIVIDUAL
PY1</t>
  </si>
  <si>
    <t>3
Health Insurance Coverage
INDIVIDUAL
CY</t>
  </si>
  <si>
    <t xml:space="preserve">4
Health Insurance Coverage
INDIVIDUAL
Total </t>
  </si>
  <si>
    <t>4A
Health Insurance Coverage
INDIVIDUAL
RC</t>
  </si>
  <si>
    <t>5
Health Insurance Coverage
SMALL GROUP
PY2</t>
  </si>
  <si>
    <t>6
Health Insurance Coverage
SMALL GROUP
PY1</t>
  </si>
  <si>
    <t>7
Health Insurance Coverage
SMALL GROUP
CY</t>
  </si>
  <si>
    <t>8
Health Insurance Coverage
SMALL GROUP
Total</t>
  </si>
  <si>
    <t>8A
Health Insurance Coverage
SMALL GROUP
RC</t>
  </si>
  <si>
    <t>9
Health Insurance Coverage
LARGE GROUP
PY2</t>
  </si>
  <si>
    <t>10
Health Insurance Coverage
LARGE GROUP
PY1</t>
  </si>
  <si>
    <t>11
Health Insurance Coverage
LARGE GROUP
CY</t>
  </si>
  <si>
    <t>12
Health Insurance Coverage
LARGE GROUP
Total</t>
  </si>
  <si>
    <t>13
Mini-Med Plans
INDIVIDUAL
PY2</t>
  </si>
  <si>
    <t>14
Mini-Med Plans
INDIVIDUAL
PY1</t>
  </si>
  <si>
    <t>15
Mini-Med Plans
INDIVIDUAL
CY</t>
  </si>
  <si>
    <t xml:space="preserve">16
Mini-Med Plans
INDIVIDUAL
Total </t>
  </si>
  <si>
    <t>17
Mini-Med Plans
SMALL GROUP
PY2</t>
  </si>
  <si>
    <t>18
Mini-Med Plans
SMALL GROUP
PY1</t>
  </si>
  <si>
    <t>19
Mini-Med Plans
SMALL GROUP
CY</t>
  </si>
  <si>
    <t>21
Mini-Med Plans
LARGE GROUP
PY2</t>
  </si>
  <si>
    <t>22
Mini-Med Plans
LARGE GROUP
PY1</t>
  </si>
  <si>
    <t>23
Mini-Med Plans
LARGE GROUP
CY</t>
  </si>
  <si>
    <t>24
Mini-Med Plans
LARGE GROUP
Total</t>
  </si>
  <si>
    <t>25
Expatriate Plans
SMALL GROUP
PY2</t>
  </si>
  <si>
    <t>26
Expatriate Plans
SMALL GROUP
PY1</t>
  </si>
  <si>
    <t>27
Expatriate Plans
SMALL GROUP
CY</t>
  </si>
  <si>
    <t xml:space="preserve">28
Expatriate Plans
SMALL GROUP
Total </t>
  </si>
  <si>
    <t>29
Expatriate Plans
LARGE GROUP
PY2</t>
  </si>
  <si>
    <t>30
Expatriate Plans
LARGE GROUP
PY1</t>
  </si>
  <si>
    <t>31
Expatriate Plans
LARGE GROUP
CY</t>
  </si>
  <si>
    <t>32
Expatriate Plans
LARGE GROUP
Total</t>
  </si>
  <si>
    <t>33
Student Health Plans
INDIVIDUAL
PY2</t>
  </si>
  <si>
    <t>34
Student Health Plans
INDIVIDUAL
PY1</t>
  </si>
  <si>
    <t>35
Student Health Plans
INDIVIDUAL
CY</t>
  </si>
  <si>
    <t>36
Student Health Plans
INDIVIDUAL
Total</t>
  </si>
  <si>
    <t>1
Health Insurance Coverage
INDIVIDUAL</t>
  </si>
  <si>
    <t>2
Health Insurance Coverage
SMALL GROUP</t>
  </si>
  <si>
    <t>3
Health Insurance Coverage
LARGE GROUP</t>
  </si>
  <si>
    <t>4
Mini-Med Plans
INDIVIDUAL</t>
  </si>
  <si>
    <t>5
Mini-Med Plans
SMALL GROUP</t>
  </si>
  <si>
    <t>6
Mini-Med Plans
LARGE GROUP</t>
  </si>
  <si>
    <t>7
Expatriate Plans
SMALL GROUP</t>
  </si>
  <si>
    <t>8
Expatriate Plans
LARGE GROUP</t>
  </si>
  <si>
    <t>9
Student Health Plans
INDIVIDUAL</t>
  </si>
  <si>
    <t>38
Student Health
INDIVIDUAL
Deferred PY1
(Add)</t>
  </si>
  <si>
    <t>4
Health Insurance
INDIVIDUAL
Deferred PY1
(Add)</t>
  </si>
  <si>
    <t>5
Health Insurance
INDIVIDUAL
Deferred CY
(Subtract)</t>
  </si>
  <si>
    <t>9
Health Insurance
SMALL GROUP
Deferred PY1
(Add)</t>
  </si>
  <si>
    <t>10
Health Insurance
SMALL GROUP
Deferred CY
(Subtract)</t>
  </si>
  <si>
    <t>14
Health Insurance
LARGE GROUP
Deferred PY1
(Add)</t>
  </si>
  <si>
    <t>15
Health Insurance
LARGE GROUP
Deferred CY
(Subtract)</t>
  </si>
  <si>
    <t>28
Expat
SMALL GROUP
Deferred PY1
(Add)</t>
  </si>
  <si>
    <t>29
Expat
SMALL GROUP
Deferred CY
(Subtract)</t>
  </si>
  <si>
    <t>33
Expat
LARGE GROUP
Deferred PY1
(Add)</t>
  </si>
  <si>
    <t>34
Expat
LARGE GROUP
Deferred CY
(Subtract)</t>
  </si>
  <si>
    <t>39
Student Health
INDIVIDUAL
Deferred CY
(Subtract)</t>
  </si>
  <si>
    <t>Pt 3, Col 7, Ln 1.11/2.11/3.11/5.11/6.11</t>
  </si>
  <si>
    <t>20
Mini-Med Plans
SMALL GROUP
Total</t>
  </si>
  <si>
    <t>Part 3 MLR and Rebate Calculation</t>
  </si>
  <si>
    <t>Part 4 Rebate Disbursement</t>
  </si>
  <si>
    <t>Part 5 Additional Responses</t>
  </si>
  <si>
    <t>Table 1 - Base Credibility Adjustment Factors</t>
  </si>
  <si>
    <t>Table 2 - Deductible Factors</t>
  </si>
  <si>
    <t>Table 4 - Reporting Years</t>
  </si>
  <si>
    <t>Table 5 - Yes/No</t>
  </si>
  <si>
    <t>1.7 Federal Risk Corridors Program net payments / (charges)</t>
  </si>
  <si>
    <t>2.1 Premium earned including Federal and State high risk programs and adjusted for net premium stabilization program payments / (charges)</t>
  </si>
  <si>
    <t>Step 3.</t>
  </si>
  <si>
    <r>
      <rPr>
        <b/>
        <sz val="10"/>
        <rFont val="Arial"/>
        <family val="2"/>
      </rPr>
      <t>Part 1 Line 1.1</t>
    </r>
    <r>
      <rPr>
        <sz val="10"/>
        <rFont val="Arial"/>
        <family val="2"/>
      </rPr>
      <t xml:space="preserve">
(Total direct premium earned)</t>
    </r>
  </si>
  <si>
    <t>Part 2 Line 2.17</t>
  </si>
  <si>
    <r>
      <rPr>
        <b/>
        <sz val="10"/>
        <rFont val="Arial"/>
        <family val="2"/>
      </rPr>
      <t>Part 1 Line 7.5</t>
    </r>
    <r>
      <rPr>
        <sz val="10"/>
        <rFont val="Arial"/>
        <family val="2"/>
      </rPr>
      <t xml:space="preserve">
(Life-years)</t>
    </r>
  </si>
  <si>
    <t>Part 1 Line 7.4 / 12</t>
  </si>
  <si>
    <r>
      <rPr>
        <b/>
        <sz val="10"/>
        <rFont val="Arial"/>
        <family val="2"/>
      </rPr>
      <t>Part 2 Line 2.16</t>
    </r>
    <r>
      <rPr>
        <sz val="10"/>
        <rFont val="Arial"/>
        <family val="2"/>
      </rPr>
      <t xml:space="preserve">
(Total incurred claims)</t>
    </r>
  </si>
  <si>
    <t>The lesser of: Part 2 Line 2.17a or 2.17b</t>
  </si>
  <si>
    <t>Part 2 Lines 1.1 + 1.2 – 1.3 – 1.7 + 1.8 + 1.9 + 1.10 + 1.11</t>
  </si>
  <si>
    <t>Part 2 Line 2.16
Please note that on the 2011 MLR Form, this line was equal to Part 2 Lines 2.16 + 2.17</t>
  </si>
  <si>
    <r>
      <rPr>
        <b/>
        <sz val="10"/>
        <rFont val="Arial"/>
        <family val="2"/>
      </rPr>
      <t>Part 1 Line 2.1</t>
    </r>
    <r>
      <rPr>
        <sz val="10"/>
        <rFont val="Arial"/>
        <family val="2"/>
      </rPr>
      <t xml:space="preserve">
(Total incurred claims)</t>
    </r>
  </si>
  <si>
    <r>
      <rPr>
        <b/>
        <sz val="10"/>
        <rFont val="Arial"/>
        <family val="2"/>
      </rPr>
      <t>Part 3 Line 1.1</t>
    </r>
    <r>
      <rPr>
        <sz val="10"/>
        <rFont val="Arial"/>
        <family val="2"/>
      </rPr>
      <t xml:space="preserve">
(Adjusted incurred claims as reported on MLR Form for prior year(s))</t>
    </r>
  </si>
  <si>
    <r>
      <rPr>
        <b/>
        <sz val="10"/>
        <rFont val="Arial"/>
        <family val="2"/>
      </rPr>
      <t>Part 3 Line 1.2</t>
    </r>
    <r>
      <rPr>
        <sz val="10"/>
        <rFont val="Arial"/>
        <family val="2"/>
      </rPr>
      <t xml:space="preserve">
(Adjusted incurred claims as of 3/31 of the year following the MLR reporting year)</t>
    </r>
  </si>
  <si>
    <r>
      <rPr>
        <b/>
        <sz val="10"/>
        <rFont val="Arial"/>
        <family val="2"/>
      </rPr>
      <t>Part 3 Line 1.3</t>
    </r>
    <r>
      <rPr>
        <sz val="10"/>
        <rFont val="Arial"/>
        <family val="2"/>
      </rPr>
      <t xml:space="preserve">
(Quality improvement expenses)</t>
    </r>
  </si>
  <si>
    <r>
      <rPr>
        <b/>
        <sz val="10"/>
        <rFont val="Arial"/>
        <family val="2"/>
      </rPr>
      <t>Part 3 Line 1.4</t>
    </r>
    <r>
      <rPr>
        <sz val="10"/>
        <rFont val="Arial"/>
        <family val="2"/>
      </rPr>
      <t xml:space="preserve">
(Cost-sharing reduction payments)</t>
    </r>
  </si>
  <si>
    <r>
      <rPr>
        <b/>
        <sz val="10"/>
        <rFont val="Arial"/>
        <family val="2"/>
      </rPr>
      <t>Part 3 Line 1.5</t>
    </r>
    <r>
      <rPr>
        <sz val="10"/>
        <rFont val="Arial"/>
        <family val="2"/>
      </rPr>
      <t xml:space="preserve">
(Federal Transitional Reinsurance Program payments)</t>
    </r>
  </si>
  <si>
    <r>
      <rPr>
        <b/>
        <sz val="10"/>
        <rFont val="Arial"/>
        <family val="2"/>
      </rPr>
      <t>Part 3 Line 1.6</t>
    </r>
    <r>
      <rPr>
        <sz val="10"/>
        <rFont val="Arial"/>
        <family val="2"/>
      </rPr>
      <t xml:space="preserve">
(Federal Risk Adjustment Program payments or charges)</t>
    </r>
  </si>
  <si>
    <r>
      <rPr>
        <b/>
        <sz val="10"/>
        <rFont val="Arial"/>
        <family val="2"/>
      </rPr>
      <t>Part 3 Line 1.7</t>
    </r>
    <r>
      <rPr>
        <sz val="10"/>
        <rFont val="Arial"/>
        <family val="2"/>
      </rPr>
      <t xml:space="preserve">
(Federal Risk Corridors Program payments or charges)</t>
    </r>
  </si>
  <si>
    <r>
      <rPr>
        <b/>
        <sz val="10"/>
        <rFont val="Arial"/>
        <family val="2"/>
      </rPr>
      <t>Part 3 Line 1.8</t>
    </r>
    <r>
      <rPr>
        <sz val="10"/>
        <rFont val="Arial"/>
        <family val="2"/>
      </rPr>
      <t xml:space="preserve">
(MLR numerator)</t>
    </r>
  </si>
  <si>
    <r>
      <rPr>
        <b/>
        <sz val="10"/>
        <rFont val="Arial"/>
        <family val="2"/>
      </rPr>
      <t>Part 3 Line 1.9</t>
    </r>
    <r>
      <rPr>
        <sz val="10"/>
        <rFont val="Arial"/>
        <family val="2"/>
      </rPr>
      <t xml:space="preserve">
(MLR numerator: Mini-Med and Student Health Plans)</t>
    </r>
  </si>
  <si>
    <r>
      <rPr>
        <b/>
        <sz val="10"/>
        <rFont val="Arial"/>
        <family val="2"/>
      </rPr>
      <t>Part 3 Line 2.1</t>
    </r>
    <r>
      <rPr>
        <sz val="10"/>
        <rFont val="Arial"/>
        <family val="2"/>
      </rPr>
      <t xml:space="preserve">
(Premium earned including Federal and State high risk programs)</t>
    </r>
  </si>
  <si>
    <r>
      <rPr>
        <b/>
        <sz val="10"/>
        <rFont val="Arial"/>
        <family val="2"/>
      </rPr>
      <t>Part 3 Line 2.2</t>
    </r>
    <r>
      <rPr>
        <sz val="10"/>
        <rFont val="Arial"/>
        <family val="2"/>
      </rPr>
      <t xml:space="preserve">
(Federal and State taxes and licensing or regulatory fees)</t>
    </r>
  </si>
  <si>
    <r>
      <rPr>
        <b/>
        <sz val="10"/>
        <rFont val="Arial"/>
        <family val="2"/>
      </rPr>
      <t>Part 3 Line 2.3</t>
    </r>
    <r>
      <rPr>
        <sz val="10"/>
        <rFont val="Arial"/>
        <family val="2"/>
      </rPr>
      <t xml:space="preserve">
(MLR denominator)</t>
    </r>
  </si>
  <si>
    <t>2012
Individual</t>
  </si>
  <si>
    <t>2013
Individual</t>
  </si>
  <si>
    <t>2014
Individual</t>
  </si>
  <si>
    <t>State or Territory Name</t>
  </si>
  <si>
    <t>Table 3 - State and Territory Names and MLR Standards</t>
  </si>
  <si>
    <t>2012
Small Group</t>
  </si>
  <si>
    <t>2013
Small Group</t>
  </si>
  <si>
    <t>2014
Small Group</t>
  </si>
  <si>
    <r>
      <rPr>
        <b/>
        <sz val="10"/>
        <rFont val="Arial"/>
        <family val="2"/>
      </rPr>
      <t>Step 2.</t>
    </r>
    <r>
      <rPr>
        <sz val="10"/>
        <rFont val="Arial"/>
        <family val="2"/>
      </rPr>
      <t xml:space="preserve">  Make sure that this MLR Calculator file is placed in and opened from the </t>
    </r>
    <r>
      <rPr>
        <u/>
        <sz val="10"/>
        <rFont val="Arial"/>
        <family val="2"/>
      </rPr>
      <t>same folder</t>
    </r>
    <r>
      <rPr>
        <sz val="10"/>
        <rFont val="Arial"/>
        <family val="2"/>
      </rPr>
      <t xml:space="preserve"> as the destination HIOS template file.</t>
    </r>
  </si>
  <si>
    <r>
      <rPr>
        <b/>
        <sz val="10"/>
        <rFont val="Arial"/>
        <family val="2"/>
      </rPr>
      <t>Step 4.</t>
    </r>
    <r>
      <rPr>
        <sz val="10"/>
        <rFont val="Arial"/>
        <family val="2"/>
      </rPr>
      <t xml:space="preserve">  Do one of the following:</t>
    </r>
  </si>
  <si>
    <r>
      <rPr>
        <b/>
        <sz val="10"/>
        <rFont val="Arial"/>
        <family val="2"/>
      </rPr>
      <t>Step 5.</t>
    </r>
    <r>
      <rPr>
        <sz val="10"/>
        <rFont val="Arial"/>
        <family val="2"/>
      </rPr>
      <t xml:space="preserve">  Review the HIOS template file to ensure that it has been correctly and accurately populated before saving it.  Remember to complete any remaining Parts, as required.</t>
    </r>
  </si>
  <si>
    <t>(a) To ensure that the MLR Calculator functions correctly, do NOT insert or delete rows or columns anywhere in this file.</t>
  </si>
  <si>
    <t>(c) Populate all relevant blank cells on Parts 1, 2, and 3 of this MLR Calculator file.  Do not alter the green cells, as these contain formulas.</t>
  </si>
  <si>
    <t xml:space="preserve">(i) Optionally, populate all relevant blank cells on Parts 4 and 5, if you wish the MLR Calculator to automatically copy these data to the HIOS template.  </t>
  </si>
  <si>
    <t>1.14 Advance payments of the premium tax credit received from HHS (informational only; already included in Lines 1.1-1.11)</t>
  </si>
  <si>
    <t>1.2 Adjusted incurred claims as of 3/31 of the year following the MLR reporting year</t>
  </si>
  <si>
    <t>2015
Individual</t>
  </si>
  <si>
    <t>2015
Small Group</t>
  </si>
  <si>
    <t>Marketplace:</t>
  </si>
  <si>
    <t>1.10 Federal Risk Adjustment Program net payments expected from HHS / (charges payable to HHS) (as indicated by HHS as of 6/30)</t>
  </si>
  <si>
    <t>1.5 Federal Transitional Reinsurance Program payments expected from HHS (as indicated by HHS as of 6/30)</t>
  </si>
  <si>
    <t>1.6 Federal Risk Adjustment Program net payments expected from HHS / (charges payable to HHS) (as indicated by HHS as of 6/30)</t>
  </si>
  <si>
    <r>
      <rPr>
        <b/>
        <sz val="10"/>
        <rFont val="Arial"/>
        <family val="2"/>
      </rPr>
      <t>Part 1 Line 2.11</t>
    </r>
    <r>
      <rPr>
        <sz val="10"/>
        <rFont val="Arial"/>
        <family val="2"/>
      </rPr>
      <t xml:space="preserve">
(Allowable claims recovered through fraud reduction efforts)</t>
    </r>
  </si>
  <si>
    <r>
      <rPr>
        <b/>
        <sz val="10"/>
        <rFont val="Arial"/>
        <family val="2"/>
      </rPr>
      <t>Part 2 Line 2.17</t>
    </r>
    <r>
      <rPr>
        <sz val="10"/>
        <rFont val="Arial"/>
        <family val="2"/>
      </rPr>
      <t xml:space="preserve">
(Allowable claims recovered through fraud reduction efforts)</t>
    </r>
  </si>
  <si>
    <t>2.11 Allowable claims recovered through fraud reduction efforts (MLR Form Part 2, Line 2.17)</t>
  </si>
  <si>
    <t>2.17 Allowable claims recovered through fraud reduction efforts (the smaller of Lines 2.17a or 2.17b)</t>
  </si>
  <si>
    <t>2016
Individual</t>
  </si>
  <si>
    <t>2016
Small Group</t>
  </si>
  <si>
    <t>2011
Individual</t>
  </si>
  <si>
    <t>2011
Small Group</t>
  </si>
  <si>
    <t>(b) Populate "Business in the State of" and "Federal Tax Exempt" fields on the Company Information tab of this MLR Calculator file.</t>
  </si>
  <si>
    <r>
      <t>(i) Use the calculated fields (green cells) in Parts 1, 2, 3, and 4 of this Calculator file to complete the corresponding fields of your HIOS template file.  Make sure to use "</t>
    </r>
    <r>
      <rPr>
        <u/>
        <sz val="10"/>
        <rFont val="Arial"/>
        <family val="2"/>
      </rPr>
      <t>Paste Special: Values</t>
    </r>
    <r>
      <rPr>
        <sz val="10"/>
        <rFont val="Arial"/>
        <family val="2"/>
      </rPr>
      <t xml:space="preserve">" option in order to avoid pasting formulas into the HIOS template file; OR </t>
    </r>
  </si>
  <si>
    <t>The officers of this reporting issuer being duly sworn, each attest that he/she is the described officer of the reporting issuer, and that this MLR Reporting Form, the Company/Issuer Associations, and any supplemental submission that the issuer includes are full and true statements of all the elements included therein for the MLR reporting year, and that the MLR Reporting Form has been completed in accordance with the Department of Health and Human Services’ reporting instructions, according to the best of his/her information, knowledge and belief.  Furthermore, the scope of this attestation by the described officer includes any related electronic filings and postings for the MLR reporting year and which are required by Department of Health and Human Services under section 2718 of the Public Health Service Act and implementing regulation.</t>
  </si>
  <si>
    <t>Merge Markets - Ind/SmGrp:</t>
  </si>
  <si>
    <t>2015 MLR Form</t>
  </si>
  <si>
    <t>OPTIONAL: from Part 3 of two prior year MLR Forms</t>
  </si>
  <si>
    <t>MP</t>
  </si>
  <si>
    <t>MLR_Template_Alaska.xlsx</t>
  </si>
  <si>
    <t>See Form Instructions</t>
  </si>
  <si>
    <t>The 2017 MLR Annual Reporting Form does not automatically perform the MLR and rebate calculations.  When a completed form is submitted, CMS' Health Insurance Oversight System (HIOS) will alert companies if their submitted values do not match HIOS calculated values.</t>
  </si>
  <si>
    <t>Companies may do the MLR and rebate calculations themselves, following the 2017 MLR Annual Reporting Form Filing Instructions.  For the user's convenience, all 2017 MLR and rebate formulas are summarized on the Formula Reference tab of this file.</t>
  </si>
  <si>
    <r>
      <t>(ii) To have the MLR Calculator copy all data to your HIOS template file, enter the destination HIOS template filename in the box below (cell B23), and click the "Copy from Calculator to HIOS Template" button below it.*
  *</t>
    </r>
    <r>
      <rPr>
        <i/>
        <sz val="9"/>
        <rFont val="Arial"/>
        <family val="2"/>
      </rPr>
      <t xml:space="preserve">Please note that if you use the MLR Calculator copy functionality, </t>
    </r>
    <r>
      <rPr>
        <i/>
        <u/>
        <sz val="9"/>
        <rFont val="Arial"/>
        <family val="2"/>
      </rPr>
      <t>all</t>
    </r>
    <r>
      <rPr>
        <i/>
        <sz val="9"/>
        <rFont val="Arial"/>
        <family val="2"/>
      </rPr>
      <t xml:space="preserve"> fields (both white and green cells) on </t>
    </r>
    <r>
      <rPr>
        <i/>
        <u/>
        <sz val="9"/>
        <rFont val="Arial"/>
        <family val="2"/>
      </rPr>
      <t>all</t>
    </r>
    <r>
      <rPr>
        <i/>
        <sz val="9"/>
        <rFont val="Arial"/>
        <family val="2"/>
      </rPr>
      <t xml:space="preserve"> Parts (1-5) will be copied over.</t>
    </r>
  </si>
  <si>
    <r>
      <t xml:space="preserve">Please note that the "Copy from HIOS Template to Calculator" button is only useful for identifying errors in a 2017 reporting year submission; it will </t>
    </r>
    <r>
      <rPr>
        <i/>
        <sz val="10"/>
        <rFont val="Arial"/>
        <family val="2"/>
      </rPr>
      <t>not</t>
    </r>
    <r>
      <rPr>
        <sz val="10"/>
        <rFont val="Arial"/>
        <family val="2"/>
      </rPr>
      <t xml:space="preserve"> copy data from a </t>
    </r>
    <r>
      <rPr>
        <i/>
        <sz val="10"/>
        <rFont val="Arial"/>
        <family val="2"/>
      </rPr>
      <t>prior year</t>
    </r>
    <r>
      <rPr>
        <sz val="10"/>
        <rFont val="Arial"/>
        <family val="2"/>
      </rPr>
      <t xml:space="preserve"> template into this MLR Calculator.</t>
    </r>
  </si>
  <si>
    <t>2017 MLR Annual Reporting Form: Formula Resource</t>
  </si>
  <si>
    <t>2017 Form Line</t>
  </si>
  <si>
    <t>2017 Form Calculation References</t>
  </si>
  <si>
    <t>Column "PY2":
2015 MLR Form, Part 1 Lines 2.1 + 2.11, Columns "3/31/YY" + "Deferred PY" – "Deferred CY"
Column "PY1":
2016 MLR Form, Part 1 Lines 2.1 + 2.11, Columns "3/31/YY" + "Deferred PY" – "Deferred CY"</t>
  </si>
  <si>
    <t xml:space="preserve">Column "PY2":
Adjusted claims incurred in the 2015 MLR reporting year, restated as of 3/31/18
Column "PY1":
Adjusted claims incurred in the 2016 MLR reporting year, restated as of 3/31/18
Column "CY":
Part 1 Lines 2.1 + 2.11, Columns "3/31/YY" + "Deferred PY1" – "Deferred CY"
Column "Total":
Part 3 Line 1.2, Columns PY2 + PY1 + CY
</t>
  </si>
  <si>
    <r>
      <rPr>
        <b/>
        <sz val="10"/>
        <rFont val="Arial"/>
        <family val="2"/>
      </rPr>
      <t>Part 3 Line 3.1</t>
    </r>
    <r>
      <rPr>
        <sz val="10"/>
        <rFont val="Arial"/>
        <family val="2"/>
      </rPr>
      <t xml:space="preserve">
(Life-years to determine credibility)</t>
    </r>
  </si>
  <si>
    <t xml:space="preserve">Columns "PY2" and "PY1", except DC, MA, and VT merged markets:
2015 (for "PY2") and 2016 (for "PY1") MLR Forms, respectively,
Part 1 Line 7.5, Columns "3/31/YY" + "Deferred PY1" – "Deferred CY" 
Columns "PY2" and "PY1", Individual and Small Group Columns, if Business State is DC, MA, or VT:
2015 (for "PY2") and 2016 (for "PY1") MLR Forms, respectively 
(Part 1 Line 7.5, Individual Columns "3/31/YY" + "Deferred PY" – "Deferred CY") + (Part 1 Line 7.5, Small Group Columns "3/31/YY" + "Deferred PY" – "Deferred CY")
Column "CY", except DC, MA, and VT merged markets:
Part 1 Line 7.5, Columns "3/31/YY" + "Deferred PY1" – "Deferred CY" 
Column "CY", Individual and Small Group Columns, if Business State is DC, MA, or VT:
(Part 1 Line 7.5, Individual Columns "3/31/YY" + "Deferred PY1" – "Deferred CY") + (Part 1 Line 7.5, Small Group Columns "3/31/YY" + "Deferred PY1" – "Deferred CY")
Column "Total":
Part 3 Line 3.1, Columns PY2 + PY1 + CY
</t>
  </si>
  <si>
    <r>
      <rPr>
        <b/>
        <sz val="10"/>
        <rFont val="Arial"/>
        <family val="2"/>
      </rPr>
      <t>Part 3 Line 3.2</t>
    </r>
    <r>
      <rPr>
        <sz val="10"/>
        <rFont val="Arial"/>
        <family val="2"/>
      </rPr>
      <t xml:space="preserve">
(Base credibility factor)</t>
    </r>
  </si>
  <si>
    <r>
      <rPr>
        <b/>
        <sz val="10"/>
        <rFont val="Arial"/>
        <family val="2"/>
      </rPr>
      <t>Column "Total":</t>
    </r>
    <r>
      <rPr>
        <sz val="10"/>
        <rFont val="Arial"/>
        <family val="2"/>
      </rPr>
      <t xml:space="preserve">
   ● if Column "Total" Part 3 Line 3.1 &lt; 1,000 or ≥ 75,000: 
      0 (zero)
   ● if Column "PY2" Part 3 Line 3.1 ≥ 1,000 and Line 4.1a or 4.1b &lt; Line 5.1, and 
         Column "PY1" Part 3 Line 3.1 ≥ 1,000 and Line 4.1a or 4.1b &lt; Line 5.1, and
         Column "CY"   Part 3 Line 3.1 ≥ 1,000 and Line 4.1a or 4.1b &lt; Line 5.1:
      0 (zero)
   ● if 1,000 ≤ Column "Total" Part 3 Line 3.1 &lt; 75,000 and none of the conditions above apply: 
      Calculate using linear interpolation and Table 1 (do not round)
</t>
    </r>
    <r>
      <rPr>
        <u/>
        <sz val="10"/>
        <rFont val="Arial"/>
        <family val="2"/>
      </rPr>
      <t>Table 1</t>
    </r>
    <r>
      <rPr>
        <sz val="10"/>
        <rFont val="Arial"/>
        <family val="2"/>
      </rPr>
      <t xml:space="preserve">:
Life-Years    Base credibility factor
   &lt;1,000          0.0%
     1,000          8.3%
     2,500          5.2%
     5,000          3.7%
   10,000          2.6%
   25,000          1.6%
   50,000          1.2%
 ≥75,000          0.0%
</t>
    </r>
    <r>
      <rPr>
        <u/>
        <sz val="10"/>
        <rFont val="Arial"/>
        <family val="2"/>
      </rPr>
      <t>Linear Interpolation Formula</t>
    </r>
    <r>
      <rPr>
        <sz val="10"/>
        <rFont val="Arial"/>
        <family val="2"/>
      </rPr>
      <t xml:space="preserve"> (x = life-years, y = base credibility factor) where x2 = Part 3 Line 3.1 Column "Total": 
y2 = y1 + [(y3 – y1) / (x3 – x1)] * (x2 – x1)
</t>
    </r>
    <r>
      <rPr>
        <u/>
        <sz val="10"/>
        <rFont val="Arial"/>
        <family val="2"/>
      </rPr>
      <t>Linear Interpolation Example</t>
    </r>
    <r>
      <rPr>
        <sz val="10"/>
        <rFont val="Arial"/>
        <family val="2"/>
      </rPr>
      <t>:
The base credibility factor for 16,525 life-years can be calculated as follows:
2.6% + [(1.6% – 2.6%) / (25,000 – 10,000)] x (16,525 – 10,000) = 2.6% – 0.435% = 2.165%
(Note: do not round the base credibility factor when calculating the MLR.  Add the unrounded credibility factor multiplied by the unrounded deductible factor to the unrounded preliminary MLR from Part 3 Line 4.1 Total Column, then round the resulting credibility-adjusted MLR to 3 decimal places (e.g. 80.1%) and enter on Part 3 Line 4.3.</t>
    </r>
  </si>
  <si>
    <r>
      <rPr>
        <b/>
        <sz val="10"/>
        <rFont val="Arial"/>
        <family val="2"/>
      </rPr>
      <t>Part 3 Line 3.4</t>
    </r>
    <r>
      <rPr>
        <sz val="10"/>
        <rFont val="Arial"/>
        <family val="2"/>
      </rPr>
      <t xml:space="preserve">
(Deductible factor)</t>
    </r>
  </si>
  <si>
    <r>
      <rPr>
        <b/>
        <sz val="10"/>
        <rFont val="Arial"/>
        <family val="2"/>
      </rPr>
      <t>Column "Total":</t>
    </r>
    <r>
      <rPr>
        <sz val="10"/>
        <rFont val="Arial"/>
        <family val="2"/>
      </rPr>
      <t xml:space="preserve">
   ● if Part 3 Line 3.3 &lt; 2,500: 
      1.000
   ● if Part 3 Line 3.3 ≥ 10,000: 
      1.736
   ● if 2,500 ≤ Part 3 Line 3.3 &lt; 10,000: 
      Calculate using linear interpolation and Table 2 (do not round).
</t>
    </r>
    <r>
      <rPr>
        <u/>
        <sz val="10"/>
        <rFont val="Arial"/>
        <family val="2"/>
      </rPr>
      <t>Table 2</t>
    </r>
    <r>
      <rPr>
        <sz val="10"/>
        <rFont val="Arial"/>
        <family val="2"/>
      </rPr>
      <t xml:space="preserve">:
Average Deductible    Deductible factor
    &lt;2,500                         1.000
      2,500                         1.164
      5,000                         1.402
  ≥10,000                         1.736
</t>
    </r>
    <r>
      <rPr>
        <u/>
        <sz val="10"/>
        <rFont val="Arial"/>
        <family val="2"/>
      </rPr>
      <t>Linear Interpolation Formula</t>
    </r>
    <r>
      <rPr>
        <sz val="10"/>
        <rFont val="Arial"/>
        <family val="2"/>
      </rPr>
      <t xml:space="preserve"> (x = average health plan deductible, y = deductible factor) where x2 = Part 3 Line 3.3 Column "Total": 
y2 = y1 + [(y3 – y1) / (x3 – x1)] * (x2 – x1)
</t>
    </r>
    <r>
      <rPr>
        <u/>
        <sz val="10"/>
        <rFont val="Arial"/>
        <family val="2"/>
      </rPr>
      <t>Linear interpolation example</t>
    </r>
    <r>
      <rPr>
        <sz val="10"/>
        <rFont val="Arial"/>
        <family val="2"/>
      </rPr>
      <t>:
The deductible factor for a $3,500 average deductible can be calculated as follows:
1.164 + [(1.402 – 1.164) / (5,000 – 2,500)] x (3,500 – 2,500) = 1.164 + 0.0952 = 1.2592
(Note: do not round the credibility factor multiplied by the deductible factor when calculating the MLR.  Add the unrounded credibility factor multiplied by the unrounded deductible factor to the unrounded preliminary MLR from Part 3 Line 4.1, then round the result to 3 decimal places (e.g. 80.1%) and enter on Part 3 Line 4.3.</t>
    </r>
  </si>
  <si>
    <r>
      <rPr>
        <b/>
        <sz val="10"/>
        <rFont val="Arial"/>
        <family val="2"/>
      </rPr>
      <t>Part 3 Line 3.5</t>
    </r>
    <r>
      <rPr>
        <sz val="10"/>
        <rFont val="Arial"/>
        <family val="2"/>
      </rPr>
      <t xml:space="preserve">
(Credibility adjustment)</t>
    </r>
  </si>
  <si>
    <r>
      <rPr>
        <b/>
        <sz val="10"/>
        <rFont val="Arial"/>
        <family val="2"/>
      </rPr>
      <t>Part 3 Line 4.1a</t>
    </r>
    <r>
      <rPr>
        <sz val="10"/>
        <rFont val="Arial"/>
        <family val="2"/>
      </rPr>
      <t xml:space="preserve">
(Preliminary MLR)</t>
    </r>
  </si>
  <si>
    <r>
      <rPr>
        <b/>
        <sz val="10"/>
        <rFont val="Arial"/>
        <family val="2"/>
      </rPr>
      <t>Part 3 Line 4.1b</t>
    </r>
    <r>
      <rPr>
        <sz val="10"/>
        <rFont val="Arial"/>
        <family val="2"/>
      </rPr>
      <t xml:space="preserve">
(Preliminary MLR: Mini-Med and Student Health Plans)</t>
    </r>
  </si>
  <si>
    <r>
      <rPr>
        <b/>
        <sz val="10"/>
        <rFont val="Arial"/>
        <family val="2"/>
      </rPr>
      <t>Part 3 Line 4.2</t>
    </r>
    <r>
      <rPr>
        <sz val="10"/>
        <rFont val="Arial"/>
        <family val="2"/>
      </rPr>
      <t xml:space="preserve">
(Credibility adjustment)
</t>
    </r>
  </si>
  <si>
    <t>Part 3, Line 3.5</t>
  </si>
  <si>
    <r>
      <rPr>
        <b/>
        <sz val="10"/>
        <rFont val="Arial"/>
        <family val="2"/>
      </rPr>
      <t>Part 3 Line 4.3</t>
    </r>
    <r>
      <rPr>
        <sz val="10"/>
        <rFont val="Arial"/>
        <family val="2"/>
      </rPr>
      <t xml:space="preserve">
(Credibility-adjusted MLR)</t>
    </r>
  </si>
  <si>
    <r>
      <rPr>
        <b/>
        <sz val="10"/>
        <rFont val="Arial"/>
        <family val="2"/>
      </rPr>
      <t>Part 3 Line 5.1</t>
    </r>
    <r>
      <rPr>
        <sz val="10"/>
        <rFont val="Arial"/>
        <family val="2"/>
      </rPr>
      <t xml:space="preserve">
(MLR standard)</t>
    </r>
  </si>
  <si>
    <r>
      <rPr>
        <b/>
        <sz val="10"/>
        <rFont val="Arial"/>
        <family val="2"/>
      </rPr>
      <t>Part 3 Line 5.2</t>
    </r>
    <r>
      <rPr>
        <sz val="10"/>
        <rFont val="Arial"/>
        <family val="2"/>
      </rPr>
      <t xml:space="preserve">
(Credibility-adjusted MLR)
</t>
    </r>
  </si>
  <si>
    <t>Part 3, Line 4.3</t>
  </si>
  <si>
    <r>
      <rPr>
        <b/>
        <sz val="10"/>
        <rFont val="Arial"/>
        <family val="2"/>
      </rPr>
      <t>Part 3 Line 5.3</t>
    </r>
    <r>
      <rPr>
        <sz val="10"/>
        <rFont val="Arial"/>
        <family val="2"/>
      </rPr>
      <t xml:space="preserve">
(Adjusted earned premium less Federal and State taxes and licensing or regulatory fees)
</t>
    </r>
  </si>
  <si>
    <r>
      <rPr>
        <b/>
        <sz val="10"/>
        <rFont val="Arial"/>
        <family val="2"/>
      </rPr>
      <t>Column "Total":</t>
    </r>
    <r>
      <rPr>
        <sz val="10"/>
        <rFont val="Arial"/>
        <family val="2"/>
      </rPr>
      <t xml:space="preserve">
   ● if Column "Total" Part 3 Line 3.1 &lt; 1,000: 
      blank
   ● if Column "Total" Part 3 Line 3.1 ≥ 1,000: 
      Part 3 Column "CY", Lines 2.1 – 2.2 (if negative, set to 0 (zero))</t>
    </r>
  </si>
  <si>
    <r>
      <rPr>
        <b/>
        <sz val="10"/>
        <rFont val="Arial"/>
        <family val="2"/>
      </rPr>
      <t>Part 3 Line 5.4</t>
    </r>
    <r>
      <rPr>
        <sz val="10"/>
        <rFont val="Arial"/>
        <family val="2"/>
      </rPr>
      <t xml:space="preserve">
(Rebate amount)</t>
    </r>
  </si>
  <si>
    <r>
      <rPr>
        <b/>
        <sz val="10"/>
        <rFont val="Arial"/>
        <family val="2"/>
      </rPr>
      <t>Part 3 Line 5.5</t>
    </r>
    <r>
      <rPr>
        <sz val="10"/>
        <rFont val="Arial"/>
        <family val="2"/>
      </rPr>
      <t xml:space="preserve">
(Single-year rebate liability)</t>
    </r>
  </si>
  <si>
    <r>
      <rPr>
        <b/>
        <sz val="10"/>
        <rFont val="Arial"/>
        <family val="2"/>
      </rPr>
      <t>Columns "PY2", "PY1", "CY":</t>
    </r>
    <r>
      <rPr>
        <sz val="10"/>
        <rFont val="Arial"/>
        <family val="2"/>
      </rPr>
      <t xml:space="preserve">
Health Insurance Coverage columns: Part 3 Line 2.3 x [Line 5.1 – (Line 4.1a + Line 4.2 Column "Total")] (if negative, set to 0 (zero))
Mini-Med and Student Health Plans columns: Part 3 Line 2.3 x [Line 5.1 – (Line 4.1b + Line 4.2 Column "Total")] (if negative, set to 0 (zero))
</t>
    </r>
  </si>
  <si>
    <r>
      <rPr>
        <b/>
        <sz val="10"/>
        <rFont val="Arial"/>
        <family val="2"/>
      </rPr>
      <t>Part 3 Line 5.6</t>
    </r>
    <r>
      <rPr>
        <sz val="10"/>
        <rFont val="Arial"/>
        <family val="2"/>
      </rPr>
      <t xml:space="preserve">
(Paid rebate liability)</t>
    </r>
  </si>
  <si>
    <r>
      <rPr>
        <b/>
        <sz val="10"/>
        <rFont val="Arial"/>
        <family val="2"/>
      </rPr>
      <t>Part 3 Line 5.7</t>
    </r>
    <r>
      <rPr>
        <sz val="10"/>
        <rFont val="Arial"/>
        <family val="2"/>
      </rPr>
      <t xml:space="preserve">
(Unpaid rebate liability)</t>
    </r>
  </si>
  <si>
    <r>
      <rPr>
        <b/>
        <sz val="10"/>
        <rFont val="Arial"/>
        <family val="2"/>
      </rPr>
      <t>Columns "PY2", "PY1", "CY":</t>
    </r>
    <r>
      <rPr>
        <sz val="10"/>
        <rFont val="Arial"/>
        <family val="2"/>
      </rPr>
      <t xml:space="preserve">
Part 3 Lines 5.5 – 5.6 (if negative, set to 0 (zero))</t>
    </r>
  </si>
  <si>
    <r>
      <rPr>
        <b/>
        <sz val="10"/>
        <rFont val="Arial"/>
        <family val="2"/>
      </rPr>
      <t>Part 3 Line 5.8</t>
    </r>
    <r>
      <rPr>
        <sz val="10"/>
        <rFont val="Arial"/>
        <family val="2"/>
      </rPr>
      <t xml:space="preserve">
(Limited payable rebate amount)</t>
    </r>
  </si>
  <si>
    <r>
      <rPr>
        <b/>
        <sz val="10"/>
        <rFont val="Arial"/>
        <family val="2"/>
      </rPr>
      <t>Column "PY2":</t>
    </r>
    <r>
      <rPr>
        <sz val="10"/>
        <rFont val="Arial"/>
        <family val="2"/>
      </rPr>
      <t xml:space="preserve">
The lesser of: Part 3 Lines 5.8 x (2.1 – 2.2) / 2.3 Column PY2 or Line 5.4 Column Total
(</t>
    </r>
    <r>
      <rPr>
        <i/>
        <sz val="10"/>
        <rFont val="Arial"/>
        <family val="2"/>
      </rPr>
      <t>the term "(2.1 – 2.1) / 2.3" should yield 1.0 except in DC, MA, and VT merged markets</t>
    </r>
    <r>
      <rPr>
        <sz val="10"/>
        <rFont val="Arial"/>
        <family val="2"/>
      </rPr>
      <t xml:space="preserve">)
</t>
    </r>
    <r>
      <rPr>
        <b/>
        <sz val="10"/>
        <rFont val="Arial"/>
        <family val="2"/>
      </rPr>
      <t>Column "PY1":</t>
    </r>
    <r>
      <rPr>
        <sz val="10"/>
        <rFont val="Arial"/>
        <family val="2"/>
      </rPr>
      <t xml:space="preserve">
The lesser of: Part 3 Line 5.8 x (2.1 – 2.2) / 2.3 Column PY1 or (Line 5.4 Column "Total" </t>
    </r>
    <r>
      <rPr>
        <sz val="8"/>
        <rFont val="Arial"/>
        <family val="2"/>
      </rPr>
      <t>–</t>
    </r>
    <r>
      <rPr>
        <sz val="10"/>
        <rFont val="Arial"/>
        <family val="2"/>
      </rPr>
      <t xml:space="preserve"> Line 5.8 Column "PY2")
(</t>
    </r>
    <r>
      <rPr>
        <i/>
        <sz val="10"/>
        <rFont val="Arial"/>
        <family val="2"/>
      </rPr>
      <t>the term "(2.1 – 2.1) / 2.3" should yield 1.0 except in DC, MA, and VT merged markets</t>
    </r>
    <r>
      <rPr>
        <sz val="10"/>
        <rFont val="Arial"/>
        <family val="2"/>
      </rPr>
      <t xml:space="preserve">)
</t>
    </r>
    <r>
      <rPr>
        <b/>
        <sz val="10"/>
        <rFont val="Arial"/>
        <family val="2"/>
      </rPr>
      <t>Column "CY":</t>
    </r>
    <r>
      <rPr>
        <sz val="10"/>
        <rFont val="Arial"/>
        <family val="2"/>
      </rPr>
      <t xml:space="preserve">
The lesser of: Part 3 Line 5.8 x (2.1 – 2.2) / 2.3 Column CY or (Line 5.4 Column "Total" – Line 5.8 Column "PY2" – Line 5.8 Column "PY1")
(</t>
    </r>
    <r>
      <rPr>
        <i/>
        <sz val="10"/>
        <rFont val="Arial"/>
        <family val="2"/>
      </rPr>
      <t>the term "(2.1 – 2.1) / 2.3" should yield 1.0 except in DC, MA, and VT merged markets</t>
    </r>
    <r>
      <rPr>
        <sz val="10"/>
        <rFont val="Arial"/>
        <family val="2"/>
      </rPr>
      <t xml:space="preserve">)
</t>
    </r>
    <r>
      <rPr>
        <b/>
        <sz val="10"/>
        <rFont val="Arial"/>
        <family val="2"/>
      </rPr>
      <t>Column "Total":</t>
    </r>
    <r>
      <rPr>
        <sz val="10"/>
        <rFont val="Arial"/>
        <family val="2"/>
      </rPr>
      <t xml:space="preserve">
Part 3 Line 5.8, Columns PY2 + PY1 + CY
</t>
    </r>
  </si>
  <si>
    <t>2
Health Insurance
INDIVIDUAL
Total as of 3/31/18</t>
  </si>
  <si>
    <t>3
Health Insurance
INDIVIDUAL
Dual Contracts
(Included in Total as of 3/31/18)</t>
  </si>
  <si>
    <t>7
Health Insurance
SMALL GROUP
Total as of 3/31/18</t>
  </si>
  <si>
    <t>8
Health Insurance
SMALL GROUP
Dual Contracts
(Included in Total as of 3/31/18)</t>
  </si>
  <si>
    <t>12
Health Insurance
LARGE GROUP
Total as of 3/31/18</t>
  </si>
  <si>
    <t>13
Health Insurance
LARGE GROUP
Dual Contracts
(Included in Total as of 3/31/18)</t>
  </si>
  <si>
    <t>17
Mini-Med
INDIVIDUAL
Total as of 3/31/18</t>
  </si>
  <si>
    <t>18
Mini-Med
INDIVIDUAL
Dual Contracts
(Included in Total as of 3/31/18)</t>
  </si>
  <si>
    <t>20
Mini-Med
SMALL GROUP
Total as of 3/31/18</t>
  </si>
  <si>
    <t>21
Mini-Med
SMALL GROUP
Dual Contracts
(Included in Total as of 3/31/18)</t>
  </si>
  <si>
    <t>23
Mini-Med
LARGE GROUP
Total as of 3/31/18</t>
  </si>
  <si>
    <t>24
Mini-Med
LARGE GROUP
Dual Contracts
(Included in Total as of 3/31/18)</t>
  </si>
  <si>
    <t>26
Expat
SMALL GROUP
Total as of 3/31/18</t>
  </si>
  <si>
    <t>27
Expat
SMALL GROUP
Dual Contracts
(Included in Total as of 3/31/18)</t>
  </si>
  <si>
    <t>31
Expat
LARGE GROUP
Total as of 3/31/18</t>
  </si>
  <si>
    <t>32
Expat
LARGE GROUP
Dual Contracts
(Included in Total as of 3/31/18)</t>
  </si>
  <si>
    <t>36
Student Health
INDIVIDUAL
Total as of 3/31/18</t>
  </si>
  <si>
    <t>37
Student Health
INDIVIDUAL
Dual Contracts
(Included in Total as of 3/31/18)</t>
  </si>
  <si>
    <t>1
Health Insurance
INDIVIDUAL
Total as of 12/31/17</t>
  </si>
  <si>
    <t>6
Health Insurance
SMALL GROUP
Total as of 12/31/17</t>
  </si>
  <si>
    <t>11
Health Insurance
LARGE GROUP
Total as of 12/31/17</t>
  </si>
  <si>
    <t>16
Mini-Med
INDIVIDUAL
Total as of 12/31/17</t>
  </si>
  <si>
    <t>19
Mini-Med
SMALL GROUP
Total as of 12/31/17</t>
  </si>
  <si>
    <t>22
Mini-Med
LARGE GROUP
Total as of 12/31/17</t>
  </si>
  <si>
    <t>25
Expat
SMALL GROUP
Total as of 12/31/17</t>
  </si>
  <si>
    <t>30
Expat
LARGE GROUP
Total as of 12/31/17</t>
  </si>
  <si>
    <t>35
Student Health
INDIVIDUAL
Total as of 12/31/17</t>
  </si>
  <si>
    <t>40
Government Program Plans 
Total as of 12/31/17</t>
  </si>
  <si>
    <t>41
Other Health Business 
Total as of 12/31/17</t>
  </si>
  <si>
    <t>42
Medicare MLR Business
Total as of 12/31/17</t>
  </si>
  <si>
    <t>43
Uninsured Plans
Total as of 12/31/17</t>
  </si>
  <si>
    <t>44
Grand Total
Total as of 12/31/17</t>
  </si>
  <si>
    <t>4.6 Total allowable quality improvement expenses</t>
  </si>
  <si>
    <t>3. Credibility Adjustment</t>
  </si>
  <si>
    <t>3.1 Life-years</t>
  </si>
  <si>
    <t xml:space="preserve">3.2 Base credibility factor </t>
  </si>
  <si>
    <t xml:space="preserve">3.3 Average deductible </t>
  </si>
  <si>
    <t xml:space="preserve">3.4 Deductible factor </t>
  </si>
  <si>
    <t xml:space="preserve">3.5 Credibility adjustment (Lines 3.2 x 3.4 (do not round)) </t>
  </si>
  <si>
    <t>4. MLR Calculation (for issuers with at least 1,000 life years in the Total column of Line 3.1)</t>
  </si>
  <si>
    <t>4.1 Preliminary MLR</t>
  </si>
  <si>
    <t>4.1a  Preliminary MLR (Lines 1.8 / 2.3)</t>
  </si>
  <si>
    <t>4.1b  Preliminary MLR: Mini-Med and Student Health  (Lines 1.9 / 2.3)</t>
  </si>
  <si>
    <t>4.2 Credibility adjustment (Line 3.5, if applicable)</t>
  </si>
  <si>
    <t>4.3 Credibility-adjusted MLR (Lines 4.1a or 4.1b + 4.2)</t>
  </si>
  <si>
    <t>5. Rebate Calculation</t>
  </si>
  <si>
    <t>5.1 MLR standard</t>
  </si>
  <si>
    <t>5.2 Credibility-adjusted MLR (Line 4.3)</t>
  </si>
  <si>
    <t>5.3 Adjusted earned premium (Lines 2.1 - 2.2 CY)</t>
  </si>
  <si>
    <t>5.4 Rebate amount if credibility-adjusted MLR is less than MLR standard (Lines (5.1 - 5.2) x 5.3)</t>
  </si>
  <si>
    <t>5.5 Optional: single-year rebate liability (Line 2.3 x [Line 5.1 - (Lines 4.1a or 4.1b + 4.2)])</t>
  </si>
  <si>
    <t>5.6 Optional: paid rebate liability (see instructions)</t>
  </si>
  <si>
    <t>5.7 Optional: unpaid rebate liability (Lines 5.5 - 5.6)</t>
  </si>
  <si>
    <t>5.8 Limited payable rebate amount (see instructions)</t>
  </si>
  <si>
    <t>6. Temporary Adjustments</t>
  </si>
  <si>
    <t>6.2   Reserved for future use</t>
  </si>
  <si>
    <t>6.2a  Reserved for future use</t>
  </si>
  <si>
    <t>6.2b  Reserved for future use</t>
  </si>
  <si>
    <t>6.2c  Reserved for future use</t>
  </si>
  <si>
    <t>6.2d  Reserved for future use</t>
  </si>
  <si>
    <t>6.2e  Reserved for future use</t>
  </si>
  <si>
    <t>6.2f  Reserved for future use</t>
  </si>
  <si>
    <t>3.a Total amount of rebates (from Part 3, Line 5.4 or 5.8)</t>
  </si>
  <si>
    <t>2016 MLR Form</t>
  </si>
  <si>
    <t>2017
Individual</t>
  </si>
  <si>
    <t>2017
Small Group</t>
  </si>
  <si>
    <t>5.5a Taxes and assessments (exclude amounts reported in Section 3 or Lines 5.5c or 9)</t>
  </si>
  <si>
    <t>6.1 ACA assessments on non-calendar year policies (2017 only)</t>
  </si>
  <si>
    <t xml:space="preserve">Columns "PY2" and "PY1":
2015 (for "PY2") and 2016 (for "PY1") MLR Forms, respectively,
(Part 1 Lines 1.1 + 1.2 + 1.3, Columns "3/31/YY" + "Deferred PY1" – "Deferred CY") – (Part 3 Lines 1.5 + 1.6 + 1.7, Column "CY")
Column "CY":
(Part 1 Lines 1.1 + 1.2 + 1.3, Columns "3/31/YY" + "Deferred PY1" – "Deferred CY") – (Part 3 Lines 1.5 + 1.6 + 1.7, Column "CY") – Part 3 Line 6.1a
Column "Total":
Part 3 Line 2.1, Columns PY2 + PY1 + CY
</t>
  </si>
  <si>
    <t xml:space="preserve">Columns "PY2" and "PY1":
2015 (for "PY2") and 2016 (for "PY1") MLR Forms, respectively,
Federal Tax-Exempt Issuers:
(Part 1 Lines 3.1a + 3.1b + 3.1c + 3.1d + 3.2a + 3.2b + 3.2c + 3.3a + 3.3b, Columns "3/31/YY" + "Deferred PY1" – "Deferred CY")
Non Federal Tax-Exempt Issuers:
(Part 1 Lines 3.1a + 3.1b + 3.1c + 3.1d + 3.2a, Columns "3/31/YY" + "Deferred PY1" – "Deferred CY") + [The greater of: (Part 1 Line 3.2b, Columns "3/31/YY" + "Deferred PY1" – "Deferred CY") or (Part 1 Line 3.2c, Columns "3/31/YY" + "Deferred PY1" – "Deferred CY")] + (Part 1 Line 3.3a + 3.3b, Columns "3/31/YY" + "Deferred PY1" – "Deferred CY")
Column "CY":
Federal Tax-Exempt Issuers:
(Part 1 Line 3.1a + 3.1b + 3.1c + 3.1d + 3.2a + 3.2b + 3.2c + 3.3a + 3.3b, Columns "3/31/YY" + "Deferred PY1" – "Deferred CY") – Part 3 Line 6.1b
Non Federal Tax-Exempt Issuers:
(Part 1 Line 3.1a + 3.1b + 3.1c + 3.1d + 3.2a, Columns "3/31/YY" + "Deferred PY1" – "Deferred CY") + [The greater of: (Part 1 Line 3.2b, Columns "3/31/YY" + "Deferred PY1" – "Deferred CY") or (Part 1 Line 3.2c, Columns "3/31/YY" + "Deferred PY1" – "Deferred CY")] + (Part 1 Lines 3.3a + 3.3b, Columns "3/31/YY" + "Deferred PY1" – "Deferred CY") – Part 3 Line 6.1b
Column "Total":
Part 3 Line 2.2, Columns PY2 + PY1 + CY
</t>
  </si>
  <si>
    <r>
      <rPr>
        <b/>
        <sz val="10"/>
        <rFont val="Arial"/>
        <family val="2"/>
      </rPr>
      <t>Part 1 Line 4.6</t>
    </r>
    <r>
      <rPr>
        <sz val="10"/>
        <rFont val="Arial"/>
        <family val="2"/>
      </rPr>
      <t xml:space="preserve">
(Total allowable quality improvement expenses)</t>
    </r>
  </si>
  <si>
    <r>
      <rPr>
        <b/>
        <sz val="10"/>
        <rFont val="Arial"/>
        <family val="2"/>
      </rPr>
      <t>Column "Total as of 12/31/YY":</t>
    </r>
    <r>
      <rPr>
        <sz val="10"/>
        <rFont val="Arial"/>
        <family val="2"/>
      </rPr>
      <t xml:space="preserve">
Part 2 Lines 2.1a + 2.2a – 2.3 + 2.4a – 2.5 + 2.6a – 2.7 + 2.8a + 2.9a – 2.10 + 2.11a + 2.11b – 2.11c – 2.12a + 2.12b + 2.13 + 2.14 + 2.15
</t>
    </r>
    <r>
      <rPr>
        <b/>
        <sz val="10"/>
        <rFont val="Arial"/>
        <family val="2"/>
      </rPr>
      <t>All other columns ("3/31/YY", "Dual Contract", "Deferred PY1", "Deferred CY"):</t>
    </r>
    <r>
      <rPr>
        <sz val="10"/>
        <rFont val="Arial"/>
        <family val="2"/>
      </rPr>
      <t xml:space="preserve">
Part 2 Lines 2.1b + 2.2b + 2.4b + 2.6b – 2.7 + 2.8b + 2.9b + 2.11a + 2.11b – 2.12a + 2.13 + 2.14 + 2.15
</t>
    </r>
  </si>
  <si>
    <r>
      <rPr>
        <b/>
        <sz val="10"/>
        <rFont val="Arial"/>
        <family val="2"/>
      </rPr>
      <t>Column "CY":</t>
    </r>
    <r>
      <rPr>
        <sz val="10"/>
        <rFont val="Arial"/>
        <family val="2"/>
      </rPr>
      <t xml:space="preserve">
Part 2, Line 2.18, Columns "3/31/YY" + "Deferred PY" – "Deferred CY"
</t>
    </r>
    <r>
      <rPr>
        <b/>
        <sz val="10"/>
        <rFont val="Arial"/>
        <family val="2"/>
      </rPr>
      <t>Column "Total":</t>
    </r>
    <r>
      <rPr>
        <sz val="10"/>
        <rFont val="Arial"/>
        <family val="2"/>
      </rPr>
      <t xml:space="preserve">
Part 3 Line 1.4, Columns PY2 + PY1 + CY
</t>
    </r>
  </si>
  <si>
    <r>
      <rPr>
        <b/>
        <sz val="10"/>
        <rFont val="Arial"/>
        <family val="2"/>
      </rPr>
      <t>Column "CY":</t>
    </r>
    <r>
      <rPr>
        <sz val="10"/>
        <rFont val="Arial"/>
        <family val="2"/>
      </rPr>
      <t xml:space="preserve">
Part 2 Line 1.10, Columns "3/31/YY" + "Deferred PY" – "Deferred CY"
</t>
    </r>
    <r>
      <rPr>
        <b/>
        <sz val="10"/>
        <rFont val="Arial"/>
        <family val="2"/>
      </rPr>
      <t>Column "Total":</t>
    </r>
    <r>
      <rPr>
        <sz val="10"/>
        <rFont val="Arial"/>
        <family val="2"/>
      </rPr>
      <t xml:space="preserve">
Part 3 Line 1.6, Columns PY2 + PY1 + CY
</t>
    </r>
  </si>
  <si>
    <r>
      <rPr>
        <b/>
        <sz val="10"/>
        <rFont val="Arial"/>
        <family val="2"/>
      </rPr>
      <t>Individual, Small Group, and Large Group Columns "PY2", "PY1," "CY," and "Total," except DC, MA, and VT merged markets:</t>
    </r>
    <r>
      <rPr>
        <sz val="10"/>
        <rFont val="Arial"/>
        <family val="2"/>
      </rPr>
      <t xml:space="preserve">
Part 3, Lines 1.2 + 1.3 – 1.4 – 1.5 – 1.6 – 1.7
</t>
    </r>
    <r>
      <rPr>
        <b/>
        <sz val="10"/>
        <rFont val="Arial"/>
        <family val="2"/>
      </rPr>
      <t>Individual and Small Group Columns "CY" and "Total", if Business State is DC, MA, or VT:</t>
    </r>
    <r>
      <rPr>
        <sz val="10"/>
        <rFont val="Arial"/>
        <family val="2"/>
      </rPr>
      <t xml:space="preserve">
(Part 3, Individual Column, Lines 1.2 + 1.3 – 1.4 – 1.5 – 1.6 – 1.7) + (Part 3, Small Group Column, Lines 1.2 + 1.3 – 1.4 – 1.5 – 1.6 – 1.7)
</t>
    </r>
  </si>
  <si>
    <r>
      <rPr>
        <b/>
        <sz val="10"/>
        <rFont val="Arial"/>
        <family val="2"/>
      </rPr>
      <t>Mini-Med Columns "PY2", "PY1", "CY", and "Total", except DC, MA, and VT merged markets:</t>
    </r>
    <r>
      <rPr>
        <sz val="10"/>
        <rFont val="Arial"/>
        <family val="2"/>
      </rPr>
      <t xml:space="preserve">
Part 3 Lines 1.2 + 1.3
</t>
    </r>
    <r>
      <rPr>
        <b/>
        <sz val="10"/>
        <rFont val="Arial"/>
        <family val="2"/>
      </rPr>
      <t>Mini-Med Individual and Small Group Columns "PY2", "PY1", "CY", and "Total", if Business State is DC, MA, or VT:</t>
    </r>
    <r>
      <rPr>
        <sz val="10"/>
        <rFont val="Arial"/>
        <family val="2"/>
      </rPr>
      <t xml:space="preserve">
(Part 3, Mini-Med Individual Column, Lines 1.2 + 1.3) + (Part 3, Mini-Med Small Group Column, Lines 1.2 + 1.3)
</t>
    </r>
    <r>
      <rPr>
        <b/>
        <sz val="10"/>
        <rFont val="Arial"/>
        <family val="2"/>
      </rPr>
      <t>Student Health Plans Columns "PY2", "PY1", "CY" and "Total":</t>
    </r>
    <r>
      <rPr>
        <sz val="10"/>
        <rFont val="Arial"/>
        <family val="2"/>
      </rPr>
      <t xml:space="preserve">
Part 3, Lines 1.2 + 1.3
</t>
    </r>
  </si>
  <si>
    <r>
      <rPr>
        <b/>
        <sz val="10"/>
        <rFont val="Arial"/>
        <family val="2"/>
      </rPr>
      <t>Individual, Small Group, and Large Group Columns, except DC, MA, and VT merged markets:</t>
    </r>
    <r>
      <rPr>
        <sz val="10"/>
        <rFont val="Arial"/>
        <family val="2"/>
      </rPr>
      <t xml:space="preserve">
Part 3, Lines 2.1 – 2.2
</t>
    </r>
    <r>
      <rPr>
        <b/>
        <sz val="10"/>
        <rFont val="Arial"/>
        <family val="2"/>
      </rPr>
      <t>Individual and Small Group Columns, if Business State is DC, MA, or VT:</t>
    </r>
    <r>
      <rPr>
        <sz val="10"/>
        <rFont val="Arial"/>
        <family val="2"/>
      </rPr>
      <t xml:space="preserve">
(Part 3, Individual Column, Lines 2.1 – 2.2) + (Part 3, Small Group Column, Lines 2.1 – 2.2)
</t>
    </r>
  </si>
  <si>
    <r>
      <rPr>
        <b/>
        <sz val="10"/>
        <rFont val="Arial"/>
        <family val="2"/>
      </rPr>
      <t>Column "Total":</t>
    </r>
    <r>
      <rPr>
        <sz val="10"/>
        <rFont val="Arial"/>
        <family val="2"/>
      </rPr>
      <t xml:space="preserve">
   ● if Column "Total" Part 3 Line 3.1 &lt; 1,000 or ≥ 75,000: 
      0 (zero)
   ● if Column "PY2" Part 3 Line 3.1 ≥ 1,000 and Line 4.1a or 4.1b &lt; Line 5.1, and 
         Column "PY1" Part 3 Line 3.1 ≥ 1,000 and Line 4.1a or 4.1b &lt; Line 5.1, and
         Column "CY"   Part 3 Line 3.1 ≥ 1,000 and Line 4.1a or 4.1b &lt; Line 5.1:
      0 (zero)
   ● if 1,000 ≤ Column "Total" Part 3 Line 3.1 &lt; 75,000 and none of the conditions above apply: 
      Part 3 Line 3.2 x 3.4 (do not round)
</t>
    </r>
  </si>
  <si>
    <r>
      <rPr>
        <b/>
        <sz val="10"/>
        <rFont val="Arial"/>
        <family val="2"/>
      </rPr>
      <t>Columns "PY2", "PY1", "CY", "Total":</t>
    </r>
    <r>
      <rPr>
        <sz val="10"/>
        <rFont val="Arial"/>
        <family val="2"/>
      </rPr>
      <t xml:space="preserve">
   ● if Part 3 Line 3.1 &lt; 1,000: 
      blank
   ● if Part 3 Line 3.1 ≥ 1,000: 
      Part 3 Lines 1.8 / 2.3 (do not round)
</t>
    </r>
  </si>
  <si>
    <r>
      <rPr>
        <b/>
        <sz val="10"/>
        <rFont val="Arial"/>
        <family val="2"/>
      </rPr>
      <t>Columns "PY2", "PY1", "CY", "Total":</t>
    </r>
    <r>
      <rPr>
        <sz val="10"/>
        <rFont val="Arial"/>
        <family val="2"/>
      </rPr>
      <t xml:space="preserve">
   ● if Part 3 Line 3.1 &lt; 1,000: 
      blank
   ● if Part 3 Line 3.1 ≥ 1,000: 
      Part 3 Lines 1.9 / 2.3 (do not round)
</t>
    </r>
  </si>
  <si>
    <r>
      <rPr>
        <b/>
        <sz val="10"/>
        <rFont val="Arial"/>
        <family val="2"/>
      </rPr>
      <t>Column "Total":</t>
    </r>
    <r>
      <rPr>
        <sz val="10"/>
        <rFont val="Arial"/>
        <family val="2"/>
      </rPr>
      <t xml:space="preserve">
   ● if Column "Total" Part 3 Line 3.1 &lt; 1,000: 
      blank
   ● if Column "Total" Part 3 Line 3.1 ≥ 1,000: 
      Health Insurance Coverage columns:    Part 3 Lines 4.1a + 4.2
      Mini-Med and Student Health columns:  Part 3 Lines 4.1b + 4.2
   (round to three decimal places, e.g. 0.801 or 80.1%)
</t>
    </r>
  </si>
  <si>
    <r>
      <t xml:space="preserve">Standards deviating from 80% and 85% are highlighted in bold.
                      Individual market         Small Group market            Large Group market
                      2015  2016  2017        2015  2016  2017              2015  2016  2017
MA                  </t>
    </r>
    <r>
      <rPr>
        <b/>
        <sz val="10"/>
        <rFont val="Arial"/>
        <family val="2"/>
      </rPr>
      <t>88%  88%  88%          88%  88%  88%</t>
    </r>
    <r>
      <rPr>
        <sz val="10"/>
        <rFont val="Arial"/>
        <family val="2"/>
      </rPr>
      <t xml:space="preserve">                85%   85%   85%
NY                   </t>
    </r>
    <r>
      <rPr>
        <b/>
        <sz val="10"/>
        <rFont val="Arial"/>
        <family val="2"/>
      </rPr>
      <t>82%  82%  82%          82%  82%  82%</t>
    </r>
    <r>
      <rPr>
        <sz val="10"/>
        <rFont val="Arial"/>
        <family val="2"/>
      </rPr>
      <t xml:space="preserve">                85%   85%   85%
NM                  80%  80%  80%         </t>
    </r>
    <r>
      <rPr>
        <b/>
        <sz val="10"/>
        <rFont val="Arial"/>
        <family val="2"/>
      </rPr>
      <t>85%  85%  85%</t>
    </r>
    <r>
      <rPr>
        <sz val="10"/>
        <rFont val="Arial"/>
        <family val="2"/>
      </rPr>
      <t xml:space="preserve">                85%   85%   85%
All others         80%  80%  80%         80%  80%  80%               85%   85%   85%
</t>
    </r>
  </si>
  <si>
    <r>
      <rPr>
        <b/>
        <sz val="10"/>
        <rFont val="Arial"/>
        <family val="2"/>
      </rPr>
      <t>Column "Total":</t>
    </r>
    <r>
      <rPr>
        <sz val="10"/>
        <rFont val="Arial"/>
        <family val="2"/>
      </rPr>
      <t xml:space="preserve">
   ● if Column "Total" Part 3 Line 3.1 &lt; 1,000: 
      0 (zero)
   ● if Column "Total" Part 3 Line 3.1 ≥ 1,000 and Part 3 Line 5.2 ≥ Line 5.1: 
      0 (zero)
   ● if Column "Total" Part 3 Line 3.1 ≥ 1,000 and Part 3 Line 5.2 &lt; Line 5.1: 
      Part 3 (Lines 5.1 – 5.2) x Line 5.3
</t>
    </r>
  </si>
  <si>
    <t>At issuer's option, either: Part 1 Lines 4.1 + 4.2 + 4.3 + 4.4 + 4.5 or 0.8% * (Part 2 Lines 1.1 + 1.2 – 1.3 – 1.7 + 1.8)</t>
  </si>
  <si>
    <r>
      <rPr>
        <b/>
        <sz val="10"/>
        <rFont val="Arial"/>
        <family val="2"/>
      </rPr>
      <t>Column "Total":</t>
    </r>
    <r>
      <rPr>
        <sz val="10"/>
        <rFont val="Arial"/>
        <family val="2"/>
      </rPr>
      <t xml:space="preserve">
Part 3 Line 1.5, Columns PY2 + PY1 + CY</t>
    </r>
  </si>
  <si>
    <r>
      <rPr>
        <b/>
        <sz val="10"/>
        <rFont val="Arial"/>
        <family val="2"/>
      </rPr>
      <t>Column "Total":</t>
    </r>
    <r>
      <rPr>
        <sz val="10"/>
        <rFont val="Arial"/>
        <family val="2"/>
      </rPr>
      <t xml:space="preserve">
Part 3 Line 1.7, Columns PY2 + PY1 + CY</t>
    </r>
  </si>
  <si>
    <t>5.5c Federal and State employment taxes and assessments</t>
  </si>
  <si>
    <t>3.1d Other Federal taxes and assessments deductible from premium</t>
  </si>
  <si>
    <t>1.9 Federal Transitional Reinsurance Program payments - Deferred PY1 column only</t>
  </si>
  <si>
    <t>1.11 Federal Risk Corridors Program net payments / (charges) - Deferred PY1 column only</t>
  </si>
  <si>
    <t>1. Number of policies / certificates  (from Part 1, Line 7.1)</t>
  </si>
  <si>
    <t>1.4 Reconciled payments of cost-sharing reductions</t>
  </si>
  <si>
    <t>2.18 Reconciled payments of cost-sharing reductions</t>
  </si>
  <si>
    <t>INSTRUCTIONS FOR USING THE MLR CALCULATOR WITH THE 2017 MLR ANNUAL REPORTING FORM</t>
  </si>
  <si>
    <r>
      <rPr>
        <b/>
        <sz val="10"/>
        <rFont val="Arial"/>
        <family val="2"/>
      </rPr>
      <t>Step 1.</t>
    </r>
    <r>
      <rPr>
        <sz val="10"/>
        <rFont val="Arial"/>
        <family val="2"/>
      </rPr>
      <t xml:space="preserve">  Download the HIOS template file(s) from the HIOS MLR module.  You must use these template file(s) to submit MLR data through HIOS.  Do </t>
    </r>
    <r>
      <rPr>
        <u/>
        <sz val="10"/>
        <rFont val="Arial"/>
        <family val="2"/>
      </rPr>
      <t>not</t>
    </r>
    <r>
      <rPr>
        <sz val="10"/>
        <rFont val="Arial"/>
        <family val="2"/>
      </rPr>
      <t xml:space="preserve"> attempt to upload the MLR Form posted on the MLR page of CCIIO's website, or this MLR Calculator file, into HIOS.</t>
    </r>
  </si>
  <si>
    <t xml:space="preserve">(ii) Optionally, copy the select rows (Part 3, Lines 1.8-1.9, 2.3, 4.5, 6.1, 6.4) from the 2015 and 2016 MLR Forms to the "PY Rebate Liability" tab, if you wish the MLR Calculator to automatically allocate the previously paid rebate liability for Part 3 Line 5.6.  </t>
  </si>
  <si>
    <t xml:space="preserve">Column "PY2":
2015 MLR Form, Part 1 Lines 4.1 + 4.2 + 4.3 + 4.4 + 4.5 + 4.6, Columns "3/31/YY" + "Deferred PY1" – "Deferred CY"
Column "PY1":
2016 MLR Form, Part 1 Lines 4.1 + 4.2 + 4.3 + 4.4 + 4.5, Columns "3/31/YY" + "Deferred PY1" – "Deferred CY"
Column "CY":
Part 1 Line 4.6, Columns "3/31/YY" + "Deferred PY1" – "Deferred CY"
Column "Total":
Part 3 Line 1.3, Columns PY2 + PY1 + CY
</t>
  </si>
  <si>
    <t>6.5 Optional: single-year rebate liability (Line 2.3 x [Line 6.1 - (Lines 5.1a or 5.1b + 5.2)])</t>
  </si>
  <si>
    <t>6.6 Optional: paid rebate liability (see instructions)</t>
  </si>
  <si>
    <t>6.7 Optional: unpaid rebate liability (Lines 6.5 - 6.6)</t>
  </si>
  <si>
    <t>6.8 Limited payable rebate amount (see instructions)</t>
  </si>
  <si>
    <t>6.1a  Deferred portion of 2017 premium collected for 2018 ACA assessments or fees.</t>
  </si>
  <si>
    <t>6.1b  Total Federal and State taxes associated with the deferred premium on Line 6.1a.</t>
  </si>
  <si>
    <r>
      <t xml:space="preserve">Companies may also use this MLR Calculator file to perform and/or verify their MLR and rebate calculations for the 2017 MLR reporting year.  To use the MLR Calculator, please follow Steps 1−5 below.  For your convenience, you can also choose to have this MLR Calculator copy all data entered in this file to the HIOS template file you specify, or vice versa.*  </t>
    </r>
    <r>
      <rPr>
        <b/>
        <sz val="10"/>
        <rFont val="Arial"/>
        <family val="2"/>
      </rPr>
      <t>You can also copy data already entered into another version of the 2017 MLR Calculator .xlsm file by entering that file's name in the box below (cell B23) and clicking on the "Copy from HIOS Template to Calculator" button.</t>
    </r>
    <r>
      <rPr>
        <sz val="10"/>
        <rFont val="Arial"/>
        <family val="2"/>
      </rPr>
      <t xml:space="preserve">
</t>
    </r>
    <r>
      <rPr>
        <i/>
        <sz val="9"/>
        <rFont val="Arial"/>
        <family val="2"/>
      </rPr>
      <t xml:space="preserve">  *You may need to enable macros to use the optional MLR Calculator copy functionality; please contact your IT department for assistance.</t>
    </r>
  </si>
  <si>
    <t>(VERSION 3)</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</si>
</sst>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_(* #,##0.0_);_(* \(#,##0.0\);_(* &quot;-&quot;??_);_(@_)"/>
    <numFmt numFmtId="168" formatCode="0.000"/>
    <numFmt numFmtId="169" formatCode="#,##0.000_);[Red]\(#,##0.000\)"/>
    <numFmt numFmtId="170" formatCode="0.0%;[Red]\(0.0%\)"/>
  </numFmts>
  <fonts count="45">
    <font>
      <sz val="10"/>
      <name val="Arial"/>
    </font>
    <font>
      <sz val="10"/>
      <color theme="1"/>
      <name val="Arial"/>
      <family val="2"/>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1"/>
      <name val="Calibri"/>
      <family val="2"/>
    </font>
    <font>
      <b/>
      <sz val="13"/>
      <name val="Arial"/>
      <family val="2"/>
    </font>
    <font>
      <b/>
      <sz val="10"/>
      <color theme="1"/>
      <name val="Arial"/>
      <family val="2"/>
    </font>
    <font>
      <b/>
      <sz val="10"/>
      <color theme="0" tint="-0.14999847407452621"/>
      <name val="Arial"/>
      <family val="2"/>
    </font>
    <font>
      <sz val="13"/>
      <name val="Arial"/>
      <family val="2"/>
    </font>
    <font>
      <b/>
      <sz val="15"/>
      <color theme="0" tint="-0.249977111117893"/>
      <name val="Arial"/>
      <family val="2"/>
    </font>
    <font>
      <b/>
      <sz val="10"/>
      <color indexed="56"/>
      <name val="Arial"/>
      <family val="2"/>
    </font>
    <font>
      <b/>
      <sz val="12"/>
      <color indexed="56"/>
      <name val="Arial"/>
      <family val="2"/>
    </font>
    <font>
      <sz val="10"/>
      <name val="Arial"/>
      <family val="2"/>
    </font>
    <font>
      <sz val="10"/>
      <color rgb="FF0000FF"/>
      <name val="Arial"/>
      <family val="2"/>
    </font>
    <font>
      <b/>
      <u/>
      <sz val="10"/>
      <name val="Arial"/>
      <family val="2"/>
    </font>
    <font>
      <u/>
      <sz val="10"/>
      <name val="Arial"/>
      <family val="2"/>
    </font>
    <font>
      <b/>
      <sz val="12"/>
      <name val="Arial"/>
      <family val="2"/>
    </font>
    <font>
      <i/>
      <sz val="9"/>
      <name val="Arial"/>
      <family val="2"/>
    </font>
    <font>
      <i/>
      <u/>
      <sz val="9"/>
      <name val="Arial"/>
      <family val="2"/>
    </font>
    <font>
      <sz val="10"/>
      <color rgb="FF000000"/>
      <name val="Arial"/>
      <family val="2"/>
    </font>
    <font>
      <sz val="10"/>
      <color theme="3"/>
      <name val="Arial"/>
      <family val="2"/>
    </font>
    <font>
      <i/>
      <sz val="10"/>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494949"/>
        <bgColor indexed="64"/>
      </patternFill>
    </fill>
    <fill>
      <patternFill patternType="solid">
        <fgColor rgb="FF809F50"/>
        <bgColor indexed="64"/>
      </patternFill>
    </fill>
    <fill>
      <patternFill patternType="solid">
        <fgColor theme="6" tint="0.59999389629810485"/>
        <bgColor indexed="64"/>
      </patternFill>
    </fill>
    <fill>
      <patternFill patternType="solid">
        <fgColor theme="4" tint="0.79998168889431442"/>
        <bgColor theme="4" tint="0.79998168889431442"/>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14996795556505021"/>
        <bgColor indexed="64"/>
      </patternFill>
    </fill>
    <fill>
      <patternFill patternType="solid">
        <fgColor theme="0" tint="-0.24994659260841701"/>
        <bgColor indexed="64"/>
      </patternFill>
    </fill>
  </fills>
  <borders count="1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style="thin">
        <color indexed="64"/>
      </top>
      <bottom/>
      <diagonal/>
    </border>
    <border>
      <left style="thin">
        <color indexed="23"/>
      </left>
      <right/>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23"/>
      </top>
      <bottom/>
      <diagonal/>
    </border>
    <border>
      <left style="thin">
        <color indexed="64"/>
      </left>
      <right/>
      <top style="medium">
        <color indexed="64"/>
      </top>
      <bottom/>
      <diagonal/>
    </border>
    <border>
      <left style="thin">
        <color indexed="23"/>
      </left>
      <right/>
      <top style="thin">
        <color indexed="23"/>
      </top>
      <bottom/>
      <diagonal/>
    </border>
    <border>
      <left/>
      <right/>
      <top style="thin">
        <color indexed="64"/>
      </top>
      <bottom/>
      <diagonal/>
    </border>
    <border>
      <left/>
      <right/>
      <top style="medium">
        <color indexed="64"/>
      </top>
      <bottom style="thin">
        <color indexed="64"/>
      </bottom>
      <diagonal/>
    </border>
    <border>
      <left style="medium">
        <color indexed="64"/>
      </left>
      <right/>
      <top style="thick">
        <color indexed="22"/>
      </top>
      <bottom/>
      <diagonal/>
    </border>
    <border>
      <left style="thin">
        <color theme="1" tint="0.499984740745262"/>
      </left>
      <right/>
      <top style="thick">
        <color indexed="22"/>
      </top>
      <bottom/>
      <diagonal/>
    </border>
    <border>
      <left style="thin">
        <color indexed="64"/>
      </left>
      <right/>
      <top style="thick">
        <color indexed="22"/>
      </top>
      <bottom/>
      <diagonal/>
    </border>
    <border>
      <left style="thin">
        <color theme="1" tint="0.499984740745262"/>
      </left>
      <right/>
      <top style="medium">
        <color indexed="64"/>
      </top>
      <bottom/>
      <diagonal/>
    </border>
    <border>
      <left style="thin">
        <color indexed="23"/>
      </left>
      <right/>
      <top style="thick">
        <color indexed="22"/>
      </top>
      <bottom/>
      <diagonal/>
    </border>
    <border>
      <left/>
      <right/>
      <top style="thick">
        <color indexed="22"/>
      </top>
      <bottom/>
      <diagonal/>
    </border>
    <border>
      <left style="thin">
        <color indexed="64"/>
      </left>
      <right/>
      <top style="thin">
        <color indexed="23"/>
      </top>
      <bottom/>
      <diagonal/>
    </border>
    <border>
      <left style="thin">
        <color theme="1" tint="0.499984740745262"/>
      </left>
      <right/>
      <top style="thin">
        <color indexed="23"/>
      </top>
      <bottom/>
      <diagonal/>
    </border>
    <border>
      <left/>
      <right/>
      <top style="thin">
        <color indexed="23"/>
      </top>
      <bottom/>
      <diagonal/>
    </border>
    <border>
      <left style="thin">
        <color theme="1" tint="0.499984740745262"/>
      </left>
      <right/>
      <top/>
      <bottom/>
      <diagonal/>
    </border>
    <border>
      <left style="thin">
        <color theme="1" tint="0.499984740745262"/>
      </left>
      <right/>
      <top style="thin">
        <color indexed="64"/>
      </top>
      <bottom/>
      <diagonal/>
    </border>
    <border>
      <left style="thin">
        <color theme="1" tint="0.499984740745262"/>
      </left>
      <right style="medium">
        <color indexed="64"/>
      </right>
      <top/>
      <bottom/>
      <diagonal/>
    </border>
    <border>
      <left style="thin">
        <color indexed="23"/>
      </left>
      <right style="thin">
        <color theme="1" tint="0.499984740745262"/>
      </right>
      <top/>
      <bottom/>
      <diagonal/>
    </border>
    <border>
      <left style="thin">
        <color theme="1" tint="0.499984740745262"/>
      </left>
      <right style="medium">
        <color indexed="64"/>
      </right>
      <top style="thick">
        <color indexed="22"/>
      </top>
      <bottom/>
      <diagonal/>
    </border>
    <border>
      <left style="thin">
        <color indexed="23"/>
      </left>
      <right style="medium">
        <color indexed="64"/>
      </right>
      <top style="thick">
        <color indexed="22"/>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thin">
        <color theme="1" tint="0.499984740745262"/>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808080"/>
      </left>
      <right style="medium">
        <color indexed="64"/>
      </right>
      <top style="thick">
        <color indexed="22"/>
      </top>
      <bottom/>
      <diagonal/>
    </border>
    <border>
      <left style="thin">
        <color rgb="FF808080"/>
      </left>
      <right style="medium">
        <color indexed="64"/>
      </right>
      <top/>
      <bottom/>
      <diagonal/>
    </border>
    <border>
      <left style="thin">
        <color rgb="FF808080"/>
      </left>
      <right style="medium">
        <color indexed="64"/>
      </right>
      <top/>
      <bottom style="thin">
        <color indexed="64"/>
      </bottom>
      <diagonal/>
    </border>
    <border>
      <left style="thin">
        <color indexed="23"/>
      </left>
      <right style="thin">
        <color indexed="23"/>
      </right>
      <top style="thick">
        <color indexed="22"/>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thin">
        <color indexed="23"/>
      </top>
      <bottom style="medium">
        <color indexed="64"/>
      </bottom>
      <diagonal/>
    </border>
    <border>
      <left style="thin">
        <color indexed="23"/>
      </left>
      <right/>
      <top style="thin">
        <color indexed="23"/>
      </top>
      <bottom style="medium">
        <color indexed="64"/>
      </bottom>
      <diagonal/>
    </border>
    <border>
      <left style="thin">
        <color theme="1" tint="0.499984740745262"/>
      </left>
      <right/>
      <top style="thin">
        <color indexed="23"/>
      </top>
      <bottom style="medium">
        <color indexed="64"/>
      </bottom>
      <diagonal/>
    </border>
    <border>
      <left style="thin">
        <color theme="1" tint="0.499984740745262"/>
      </left>
      <right/>
      <top/>
      <bottom style="medium">
        <color indexed="64"/>
      </bottom>
      <diagonal/>
    </border>
    <border>
      <left style="thin">
        <color indexed="23"/>
      </left>
      <right/>
      <top/>
      <bottom style="medium">
        <color indexed="64"/>
      </bottom>
      <diagonal/>
    </border>
    <border>
      <left style="thin">
        <color theme="1" tint="0.499984740745262"/>
      </left>
      <right style="medium">
        <color indexed="64"/>
      </right>
      <top style="medium">
        <color indexed="64"/>
      </top>
      <bottom/>
      <diagonal/>
    </border>
    <border>
      <left style="thin">
        <color theme="1" tint="0.499984740745262"/>
      </left>
      <right style="medium">
        <color indexed="64"/>
      </right>
      <top style="thin">
        <color indexed="64"/>
      </top>
      <bottom/>
      <diagonal/>
    </border>
    <border>
      <left style="thin">
        <color indexed="23"/>
      </left>
      <right style="medium">
        <color indexed="64"/>
      </right>
      <top/>
      <bottom/>
      <diagonal/>
    </border>
    <border>
      <left style="thin">
        <color indexed="23"/>
      </left>
      <right style="medium">
        <color indexed="64"/>
      </right>
      <top style="thin">
        <color indexed="23"/>
      </top>
      <bottom/>
      <diagonal/>
    </border>
    <border>
      <left style="medium">
        <color indexed="64"/>
      </left>
      <right style="medium">
        <color indexed="64"/>
      </right>
      <top style="medium">
        <color indexed="64"/>
      </top>
      <bottom/>
      <diagonal/>
    </border>
    <border>
      <left style="medium">
        <color indexed="64"/>
      </left>
      <right style="medium">
        <color indexed="64"/>
      </right>
      <top style="thick">
        <color indexed="22"/>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23"/>
      </top>
      <bottom style="medium">
        <color indexed="64"/>
      </bottom>
      <diagonal/>
    </border>
    <border>
      <left style="medium">
        <color indexed="64"/>
      </left>
      <right style="medium">
        <color indexed="64"/>
      </right>
      <top/>
      <bottom style="medium">
        <color indexed="64"/>
      </bottom>
      <diagonal/>
    </border>
    <border>
      <left style="thin">
        <color theme="1" tint="0.499984740745262"/>
      </left>
      <right style="medium">
        <color indexed="64"/>
      </right>
      <top/>
      <bottom style="medium">
        <color indexed="64"/>
      </bottom>
      <diagonal/>
    </border>
    <border>
      <left style="thin">
        <color indexed="23"/>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thick">
        <color indexed="22"/>
      </top>
      <bottom/>
      <diagonal/>
    </border>
    <border>
      <left style="thin">
        <color indexed="64"/>
      </left>
      <right style="medium">
        <color indexed="64"/>
      </right>
      <top style="thin">
        <color indexed="23"/>
      </top>
      <bottom/>
      <diagonal/>
    </border>
    <border>
      <left style="thin">
        <color indexed="64"/>
      </left>
      <right style="medium">
        <color indexed="64"/>
      </right>
      <top style="thin">
        <color indexed="23"/>
      </top>
      <bottom style="medium">
        <color indexed="64"/>
      </bottom>
      <diagonal/>
    </border>
    <border>
      <left/>
      <right style="thin">
        <color indexed="64"/>
      </right>
      <top style="thin">
        <color indexed="64"/>
      </top>
      <bottom style="thick">
        <color indexed="22"/>
      </bottom>
      <diagonal/>
    </border>
    <border>
      <left style="thin">
        <color indexed="64"/>
      </left>
      <right style="thin">
        <color indexed="64"/>
      </right>
      <top style="medium">
        <color indexed="64"/>
      </top>
      <bottom style="thick">
        <color indexed="22"/>
      </bottom>
      <diagonal/>
    </border>
    <border>
      <left style="thin">
        <color indexed="64"/>
      </left>
      <right/>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medium">
        <color indexed="64"/>
      </right>
      <top style="thin">
        <color indexed="23"/>
      </top>
      <bottom style="medium">
        <color indexed="64"/>
      </bottom>
      <diagonal/>
    </border>
    <border>
      <left style="medium">
        <color indexed="64"/>
      </left>
      <right/>
      <top style="thin">
        <color indexed="64"/>
      </top>
      <bottom/>
      <diagonal/>
    </border>
    <border>
      <left style="thin">
        <color theme="1" tint="0.499984740745262"/>
      </left>
      <right/>
      <top style="thin">
        <color indexed="64"/>
      </top>
      <bottom/>
      <diagonal/>
    </border>
    <border>
      <left style="thin">
        <color theme="1" tint="0.499984740745262"/>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auto="1"/>
      </left>
      <right/>
      <top/>
      <bottom/>
      <diagonal/>
    </border>
    <border>
      <left style="medium">
        <color auto="1"/>
      </left>
      <right/>
      <top style="thin">
        <color auto="1"/>
      </top>
      <bottom/>
      <diagonal/>
    </border>
    <border>
      <left style="thin">
        <color theme="1" tint="0.49995422223578601"/>
      </left>
      <right/>
      <top style="thin">
        <color auto="1"/>
      </top>
      <bottom/>
      <diagonal/>
    </border>
    <border>
      <left style="thin">
        <color auto="1"/>
      </left>
      <right/>
      <top style="thin">
        <color auto="1"/>
      </top>
      <bottom/>
      <diagonal/>
    </border>
    <border>
      <left style="thin">
        <color theme="1" tint="0.49995422223578601"/>
      </left>
      <right style="medium">
        <color auto="1"/>
      </right>
      <top style="thin">
        <color auto="1"/>
      </top>
      <bottom/>
      <diagonal/>
    </border>
    <border>
      <left style="thin">
        <color indexed="64"/>
      </left>
      <right style="medium">
        <color indexed="64"/>
      </right>
      <top/>
      <bottom/>
      <diagonal/>
    </border>
    <border>
      <left style="thin">
        <color auto="1"/>
      </left>
      <right style="medium">
        <color indexed="64"/>
      </right>
      <top style="thin">
        <color auto="1"/>
      </top>
      <bottom/>
      <diagonal/>
    </border>
    <border>
      <left style="thin">
        <color auto="1"/>
      </left>
      <right style="medium">
        <color indexed="64"/>
      </right>
      <top/>
      <bottom/>
      <diagonal/>
    </border>
    <border>
      <left style="thin">
        <color indexed="64"/>
      </left>
      <right style="medium">
        <color indexed="64"/>
      </right>
      <top/>
      <bottom style="medium">
        <color indexed="64"/>
      </bottom>
      <diagonal/>
    </border>
  </borders>
  <cellStyleXfs count="46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9" fontId="35" fillId="0" borderId="0" applyFont="0" applyFill="0" applyBorder="0" applyAlignment="0" applyProtection="0"/>
  </cellStyleXfs>
  <cellXfs count="441">
    <xf numFmtId="0" fontId="0" fillId="0" borderId="0" xfId="0"/>
    <xf numFmtId="0" fontId="4" fillId="0" borderId="0" xfId="0" applyFont="1" applyBorder="1"/>
    <xf numFmtId="0" fontId="4" fillId="0" borderId="0" xfId="0" applyFont="1" applyFill="1" applyBorder="1"/>
    <xf numFmtId="0" fontId="4" fillId="0" borderId="0" xfId="0" applyFont="1"/>
    <xf numFmtId="0" fontId="4" fillId="0" borderId="0" xfId="124" applyFont="1" applyAlignment="1"/>
    <xf numFmtId="0" fontId="4" fillId="0" borderId="0" xfId="0" applyFont="1" applyFill="1"/>
    <xf numFmtId="164" fontId="4" fillId="0" borderId="0" xfId="80" applyNumberFormat="1" applyFont="1" applyBorder="1"/>
    <xf numFmtId="0" fontId="4" fillId="0" borderId="0" xfId="0" applyFont="1" applyBorder="1" applyAlignment="1"/>
    <xf numFmtId="0" fontId="4" fillId="0" borderId="0" xfId="124" applyFont="1" applyFill="1" applyAlignment="1"/>
    <xf numFmtId="167" fontId="4" fillId="0" borderId="0" xfId="124" applyNumberFormat="1" applyFont="1" applyAlignment="1"/>
    <xf numFmtId="0" fontId="4" fillId="0" borderId="0" xfId="124" applyFont="1" applyFill="1" applyBorder="1" applyAlignment="1"/>
    <xf numFmtId="0" fontId="4" fillId="0" borderId="0" xfId="0" applyFont="1" applyFill="1" applyAlignment="1">
      <alignment horizontal="center"/>
    </xf>
    <xf numFmtId="0" fontId="4" fillId="0" borderId="0" xfId="0" applyFont="1" applyProtection="1"/>
    <xf numFmtId="0" fontId="4" fillId="0" borderId="0" xfId="124" applyFont="1" applyAlignment="1" applyProtection="1"/>
    <xf numFmtId="0" fontId="4" fillId="0" borderId="0" xfId="0" applyFont="1" applyAlignment="1" applyProtection="1">
      <alignment horizontal="right"/>
    </xf>
    <xf numFmtId="0" fontId="4" fillId="0" borderId="0" xfId="124" applyFont="1" applyFill="1" applyBorder="1" applyAlignment="1" applyProtection="1">
      <alignment horizontal="right"/>
    </xf>
    <xf numFmtId="0" fontId="24" fillId="0" borderId="0" xfId="129" applyFont="1" applyAlignment="1"/>
    <xf numFmtId="0" fontId="24" fillId="0" borderId="0" xfId="129" applyFont="1" applyFill="1" applyBorder="1" applyAlignment="1">
      <alignment horizontal="left" vertical="top" wrapText="1"/>
    </xf>
    <xf numFmtId="0" fontId="4" fillId="0" borderId="0" xfId="125" applyFont="1" applyAlignment="1"/>
    <xf numFmtId="0" fontId="4" fillId="0" borderId="0" xfId="125" applyFont="1" applyFill="1" applyAlignment="1"/>
    <xf numFmtId="0" fontId="4" fillId="0" borderId="0" xfId="124" applyNumberFormat="1" applyFont="1" applyFill="1" applyBorder="1" applyAlignment="1" applyProtection="1">
      <alignment horizontal="left"/>
    </xf>
    <xf numFmtId="0" fontId="4" fillId="0" borderId="0" xfId="124" applyFont="1" applyFill="1" applyBorder="1" applyAlignment="1" applyProtection="1"/>
    <xf numFmtId="0" fontId="4" fillId="0" borderId="0" xfId="124" applyNumberFormat="1" applyFont="1" applyFill="1" applyAlignment="1" applyProtection="1">
      <alignment horizontal="left"/>
    </xf>
    <xf numFmtId="0" fontId="24" fillId="0" borderId="0" xfId="0" applyNumberFormat="1" applyFont="1" applyFill="1" applyBorder="1" applyAlignment="1" applyProtection="1">
      <alignment horizontal="left"/>
    </xf>
    <xf numFmtId="0" fontId="24" fillId="0" borderId="0" xfId="124" applyNumberFormat="1" applyFont="1" applyFill="1" applyBorder="1" applyAlignment="1" applyProtection="1">
      <alignment horizontal="left" vertical="center"/>
    </xf>
    <xf numFmtId="164" fontId="4" fillId="0" borderId="0" xfId="80" applyNumberFormat="1" applyFont="1" applyFill="1" applyBorder="1"/>
    <xf numFmtId="0" fontId="24" fillId="0" borderId="0" xfId="0" applyFont="1" applyFill="1" applyProtection="1"/>
    <xf numFmtId="0" fontId="4" fillId="0" borderId="0" xfId="0" applyFont="1" applyFill="1" applyBorder="1" applyAlignment="1"/>
    <xf numFmtId="0" fontId="4" fillId="0" borderId="11" xfId="0" applyFont="1" applyFill="1" applyBorder="1" applyAlignment="1">
      <alignment horizontal="center"/>
    </xf>
    <xf numFmtId="0" fontId="4" fillId="0" borderId="0" xfId="0" applyFont="1" applyFill="1" applyBorder="1" applyAlignment="1">
      <alignment horizontal="center"/>
    </xf>
    <xf numFmtId="0" fontId="24" fillId="0" borderId="0" xfId="125" applyFont="1" applyFill="1" applyAlignment="1"/>
    <xf numFmtId="0" fontId="4" fillId="0" borderId="0" xfId="125" applyFill="1"/>
    <xf numFmtId="0" fontId="4" fillId="0" borderId="0" xfId="125" applyFont="1" applyFill="1"/>
    <xf numFmtId="0" fontId="4" fillId="0" borderId="0" xfId="125" applyFill="1" applyBorder="1"/>
    <xf numFmtId="167" fontId="4" fillId="0" borderId="0" xfId="124" applyNumberFormat="1" applyFont="1" applyFill="1" applyAlignment="1"/>
    <xf numFmtId="0" fontId="4" fillId="0" borderId="0" xfId="0" applyFont="1" applyFill="1" applyProtection="1"/>
    <xf numFmtId="0" fontId="24" fillId="0" borderId="0" xfId="125" applyFont="1" applyFill="1" applyAlignment="1" applyProtection="1"/>
    <xf numFmtId="0" fontId="24" fillId="0" borderId="0" xfId="125" applyFont="1" applyFill="1" applyBorder="1" applyAlignment="1">
      <alignment vertical="top" wrapText="1"/>
    </xf>
    <xf numFmtId="0" fontId="27" fillId="0" borderId="0" xfId="0" applyFont="1" applyAlignment="1">
      <alignment horizontal="left" vertical="top" wrapText="1"/>
    </xf>
    <xf numFmtId="0" fontId="4" fillId="0" borderId="11" xfId="0" applyFont="1" applyFill="1" applyBorder="1" applyAlignment="1">
      <alignment wrapText="1"/>
    </xf>
    <xf numFmtId="0" fontId="4" fillId="0" borderId="0" xfId="0" applyFont="1" applyFill="1" applyBorder="1" applyAlignment="1">
      <alignment wrapText="1"/>
    </xf>
    <xf numFmtId="0" fontId="4" fillId="0" borderId="0" xfId="0" applyFont="1" applyAlignment="1">
      <alignment horizontal="left" vertical="top"/>
    </xf>
    <xf numFmtId="0" fontId="4" fillId="0" borderId="0" xfId="124" applyFont="1" applyFill="1" applyBorder="1" applyAlignment="1">
      <alignment horizontal="left" vertical="top" indent="1"/>
    </xf>
    <xf numFmtId="0" fontId="4" fillId="0" borderId="0" xfId="125" applyNumberFormat="1" applyFont="1" applyFill="1" applyBorder="1" applyAlignment="1">
      <alignment horizontal="center" vertical="top"/>
    </xf>
    <xf numFmtId="0" fontId="4" fillId="0" borderId="0" xfId="125"/>
    <xf numFmtId="0" fontId="4" fillId="0" borderId="0" xfId="125" applyFont="1"/>
    <xf numFmtId="0" fontId="24" fillId="0" borderId="0" xfId="125" applyFont="1" applyFill="1" applyBorder="1" applyAlignment="1">
      <alignment vertical="top"/>
    </xf>
    <xf numFmtId="0" fontId="24" fillId="0" borderId="0" xfId="125" applyFont="1" applyFill="1" applyBorder="1" applyAlignment="1">
      <alignment horizontal="left" vertical="top" wrapText="1"/>
    </xf>
    <xf numFmtId="0" fontId="27" fillId="0" borderId="0" xfId="0" applyFont="1" applyAlignment="1">
      <alignment vertical="top" wrapText="1"/>
    </xf>
    <xf numFmtId="0" fontId="4" fillId="0" borderId="0" xfId="0" applyFont="1" applyAlignment="1">
      <alignment vertical="top" wrapText="1"/>
    </xf>
    <xf numFmtId="0" fontId="4" fillId="0" borderId="0" xfId="0" applyFont="1" applyAlignment="1">
      <alignment horizontal="left" vertical="top" wrapText="1"/>
    </xf>
    <xf numFmtId="0" fontId="4" fillId="0" borderId="15" xfId="0" applyFont="1" applyFill="1" applyBorder="1" applyAlignment="1"/>
    <xf numFmtId="0" fontId="4" fillId="0" borderId="0" xfId="0" applyFont="1" applyFill="1" applyBorder="1" applyAlignment="1" applyProtection="1">
      <protection locked="0"/>
    </xf>
    <xf numFmtId="0" fontId="24" fillId="27" borderId="18" xfId="0" applyFont="1" applyFill="1" applyBorder="1" applyAlignment="1">
      <alignment vertical="center" wrapText="1"/>
    </xf>
    <xf numFmtId="0" fontId="24" fillId="27" borderId="19" xfId="0" applyFont="1" applyFill="1" applyBorder="1" applyAlignment="1">
      <alignment vertical="center" wrapText="1"/>
    </xf>
    <xf numFmtId="0" fontId="24" fillId="27" borderId="18" xfId="0" applyFont="1" applyFill="1" applyBorder="1" applyAlignment="1">
      <alignment wrapText="1"/>
    </xf>
    <xf numFmtId="0" fontId="24" fillId="27" borderId="19" xfId="0" applyFont="1" applyFill="1" applyBorder="1" applyAlignment="1">
      <alignment wrapText="1"/>
    </xf>
    <xf numFmtId="0" fontId="4" fillId="0" borderId="0" xfId="0" applyFont="1" applyAlignment="1"/>
    <xf numFmtId="0" fontId="24" fillId="0" borderId="15" xfId="0" applyFont="1" applyFill="1" applyBorder="1" applyAlignment="1">
      <alignment wrapText="1"/>
    </xf>
    <xf numFmtId="0" fontId="24" fillId="0" borderId="15" xfId="0" applyFont="1" applyFill="1" applyBorder="1" applyAlignment="1">
      <alignment vertical="center" wrapText="1"/>
    </xf>
    <xf numFmtId="0" fontId="4" fillId="0" borderId="0" xfId="0" applyFont="1" applyFill="1" applyBorder="1" applyAlignment="1">
      <alignment vertical="top"/>
    </xf>
    <xf numFmtId="0" fontId="14" fillId="24" borderId="0" xfId="105" applyFont="1" applyFill="1" applyBorder="1" applyAlignment="1">
      <alignment vertical="top" wrapText="1"/>
    </xf>
    <xf numFmtId="0" fontId="4" fillId="0" borderId="33" xfId="0" applyFont="1" applyFill="1" applyBorder="1" applyAlignment="1">
      <alignment vertical="top"/>
    </xf>
    <xf numFmtId="0" fontId="4" fillId="0" borderId="11" xfId="0" applyFont="1" applyFill="1" applyBorder="1" applyAlignment="1">
      <alignment vertical="top"/>
    </xf>
    <xf numFmtId="0" fontId="14" fillId="24" borderId="29" xfId="105" applyFont="1" applyFill="1" applyBorder="1" applyAlignment="1">
      <alignment vertical="top" wrapText="1"/>
    </xf>
    <xf numFmtId="0" fontId="4" fillId="24" borderId="29" xfId="105" applyFont="1" applyFill="1" applyBorder="1" applyAlignment="1">
      <alignment vertical="top" wrapText="1"/>
    </xf>
    <xf numFmtId="0" fontId="14" fillId="24" borderId="36" xfId="105" applyFont="1" applyFill="1" applyBorder="1" applyAlignment="1">
      <alignment vertical="top" wrapText="1"/>
    </xf>
    <xf numFmtId="0" fontId="4" fillId="0" borderId="11" xfId="0" applyFont="1" applyFill="1" applyBorder="1"/>
    <xf numFmtId="0" fontId="4" fillId="0" borderId="11" xfId="0" applyFont="1" applyFill="1" applyBorder="1" applyAlignment="1">
      <alignment vertical="top" wrapText="1"/>
    </xf>
    <xf numFmtId="10" fontId="4" fillId="0" borderId="15" xfId="0" applyNumberFormat="1" applyFont="1" applyFill="1" applyBorder="1" applyAlignment="1" applyProtection="1">
      <alignment wrapText="1"/>
      <protection locked="0"/>
    </xf>
    <xf numFmtId="0" fontId="4" fillId="0" borderId="15" xfId="0" applyFont="1" applyFill="1" applyBorder="1" applyAlignment="1" applyProtection="1">
      <alignment vertical="top" wrapText="1"/>
      <protection locked="0"/>
    </xf>
    <xf numFmtId="0" fontId="4" fillId="0" borderId="15" xfId="0" applyFont="1" applyFill="1" applyBorder="1" applyAlignment="1" applyProtection="1">
      <alignment wrapText="1"/>
      <protection locked="0"/>
    </xf>
    <xf numFmtId="0" fontId="24" fillId="0" borderId="0" xfId="124" applyFont="1" applyFill="1" applyAlignment="1"/>
    <xf numFmtId="0" fontId="24" fillId="0" borderId="0" xfId="124" applyFont="1" applyAlignment="1"/>
    <xf numFmtId="0" fontId="24" fillId="24" borderId="19" xfId="0" applyFont="1" applyFill="1" applyBorder="1" applyAlignment="1">
      <alignment horizontal="center" wrapText="1"/>
    </xf>
    <xf numFmtId="0" fontId="32" fillId="24" borderId="15" xfId="103" applyFont="1" applyFill="1" applyBorder="1" applyAlignment="1" applyProtection="1">
      <alignment horizontal="center" vertical="center" wrapText="1"/>
    </xf>
    <xf numFmtId="0" fontId="24" fillId="0" borderId="0" xfId="0" applyFont="1"/>
    <xf numFmtId="0" fontId="4" fillId="0" borderId="0" xfId="125" applyFill="1" applyAlignment="1"/>
    <xf numFmtId="0" fontId="34" fillId="24" borderId="57" xfId="103" applyFont="1" applyFill="1" applyBorder="1" applyAlignment="1">
      <alignment vertical="top"/>
    </xf>
    <xf numFmtId="0" fontId="34" fillId="24" borderId="58" xfId="103" applyFont="1" applyFill="1" applyBorder="1" applyAlignment="1">
      <alignment vertical="top" wrapText="1"/>
    </xf>
    <xf numFmtId="0" fontId="4" fillId="0" borderId="0" xfId="125" applyFill="1" applyAlignment="1">
      <alignment vertical="top"/>
    </xf>
    <xf numFmtId="0" fontId="34" fillId="24" borderId="10" xfId="103" applyFont="1" applyFill="1" applyBorder="1" applyAlignment="1">
      <alignment vertical="top" wrapText="1"/>
    </xf>
    <xf numFmtId="0" fontId="4" fillId="0" borderId="12" xfId="125" applyNumberFormat="1" applyFill="1" applyBorder="1" applyAlignment="1">
      <alignment vertical="top"/>
    </xf>
    <xf numFmtId="0" fontId="4" fillId="0" borderId="12" xfId="125" applyFont="1" applyFill="1" applyBorder="1" applyAlignment="1">
      <alignment vertical="top"/>
    </xf>
    <xf numFmtId="0" fontId="4" fillId="0" borderId="13" xfId="125" applyNumberFormat="1" applyFill="1" applyBorder="1" applyAlignment="1">
      <alignment vertical="top"/>
    </xf>
    <xf numFmtId="0" fontId="4" fillId="0" borderId="17" xfId="125" applyFont="1" applyFill="1" applyBorder="1" applyAlignment="1">
      <alignment vertical="top"/>
    </xf>
    <xf numFmtId="0" fontId="4" fillId="0" borderId="17" xfId="125" applyNumberFormat="1" applyFill="1" applyBorder="1" applyAlignment="1">
      <alignment vertical="top"/>
    </xf>
    <xf numFmtId="0" fontId="4" fillId="0" borderId="0" xfId="125" applyFont="1" applyFill="1" applyBorder="1" applyAlignment="1" applyProtection="1">
      <alignment vertical="top"/>
    </xf>
    <xf numFmtId="0" fontId="4" fillId="0" borderId="0" xfId="125" applyFont="1" applyFill="1" applyAlignment="1" applyProtection="1"/>
    <xf numFmtId="0" fontId="13" fillId="26" borderId="59" xfId="103" applyFill="1" applyBorder="1" applyAlignment="1" applyProtection="1">
      <alignment vertical="center"/>
    </xf>
    <xf numFmtId="0" fontId="13" fillId="26" borderId="60" xfId="103" applyFill="1" applyBorder="1" applyAlignment="1" applyProtection="1">
      <alignment vertical="center"/>
    </xf>
    <xf numFmtId="0" fontId="13" fillId="26" borderId="24" xfId="186" applyFont="1" applyFill="1" applyBorder="1" applyAlignment="1" applyProtection="1">
      <alignment horizontal="center" vertical="center" wrapText="1"/>
    </xf>
    <xf numFmtId="0" fontId="13" fillId="26" borderId="10" xfId="186" applyFont="1" applyFill="1" applyBorder="1" applyAlignment="1" applyProtection="1">
      <alignment horizontal="center" vertical="center" wrapText="1"/>
    </xf>
    <xf numFmtId="0" fontId="4" fillId="0" borderId="64" xfId="0" applyFont="1" applyFill="1" applyBorder="1" applyAlignment="1">
      <alignment horizontal="left" vertical="top" wrapText="1" indent="1"/>
    </xf>
    <xf numFmtId="0" fontId="4" fillId="0" borderId="24" xfId="0" applyFont="1" applyFill="1" applyBorder="1" applyAlignment="1">
      <alignment horizontal="left" vertical="top" wrapText="1" indent="1"/>
    </xf>
    <xf numFmtId="0" fontId="24" fillId="0" borderId="11" xfId="0" applyFont="1" applyFill="1" applyBorder="1" applyAlignment="1">
      <alignment vertical="top"/>
    </xf>
    <xf numFmtId="0" fontId="24" fillId="0" borderId="0" xfId="0" applyFont="1" applyFill="1"/>
    <xf numFmtId="0" fontId="4" fillId="0" borderId="0" xfId="124" quotePrefix="1" applyFont="1" applyAlignment="1"/>
    <xf numFmtId="0" fontId="30" fillId="25" borderId="71" xfId="125" applyFont="1" applyFill="1" applyBorder="1"/>
    <xf numFmtId="0" fontId="24" fillId="25" borderId="71" xfId="125" applyNumberFormat="1" applyFont="1" applyFill="1" applyBorder="1" applyAlignment="1">
      <alignment vertical="top"/>
    </xf>
    <xf numFmtId="0" fontId="24" fillId="25" borderId="68" xfId="125" applyNumberFormat="1" applyFont="1" applyFill="1" applyBorder="1" applyAlignment="1">
      <alignment vertical="top"/>
    </xf>
    <xf numFmtId="0" fontId="14" fillId="24" borderId="20" xfId="105" applyFont="1" applyFill="1" applyBorder="1" applyAlignment="1">
      <alignment vertical="top" wrapText="1"/>
    </xf>
    <xf numFmtId="0" fontId="4" fillId="0" borderId="31" xfId="0" applyFont="1" applyFill="1" applyBorder="1" applyAlignment="1">
      <alignment horizontal="left" vertical="top" wrapText="1" indent="1"/>
    </xf>
    <xf numFmtId="0" fontId="4" fillId="0" borderId="20" xfId="0" applyFont="1" applyFill="1" applyBorder="1" applyAlignment="1">
      <alignment horizontal="left" vertical="top" wrapText="1" indent="1"/>
    </xf>
    <xf numFmtId="0" fontId="14" fillId="24" borderId="22" xfId="105" applyFont="1" applyFill="1" applyBorder="1" applyAlignment="1">
      <alignment vertical="top" wrapText="1"/>
    </xf>
    <xf numFmtId="0" fontId="24" fillId="0" borderId="31" xfId="125" applyNumberFormat="1" applyFont="1" applyFill="1" applyBorder="1" applyAlignment="1">
      <alignment horizontal="left" vertical="top" wrapText="1" indent="1"/>
    </xf>
    <xf numFmtId="0" fontId="4" fillId="0" borderId="20" xfId="125" applyNumberFormat="1" applyFont="1" applyFill="1" applyBorder="1" applyAlignment="1">
      <alignment horizontal="left" vertical="top" wrapText="1" indent="1"/>
    </xf>
    <xf numFmtId="0" fontId="24" fillId="0" borderId="20" xfId="125" applyNumberFormat="1" applyFont="1" applyFill="1" applyBorder="1" applyAlignment="1">
      <alignment horizontal="left" vertical="top" wrapText="1" indent="1"/>
    </xf>
    <xf numFmtId="0" fontId="0" fillId="0" borderId="31" xfId="0" applyFill="1" applyBorder="1" applyAlignment="1">
      <alignment horizontal="left" vertical="top" wrapText="1" indent="1"/>
    </xf>
    <xf numFmtId="0" fontId="0" fillId="0" borderId="20" xfId="0" applyFill="1" applyBorder="1" applyAlignment="1">
      <alignment horizontal="left" vertical="top" wrapText="1" indent="1"/>
    </xf>
    <xf numFmtId="0" fontId="24" fillId="0" borderId="20" xfId="0" applyFont="1" applyFill="1" applyBorder="1" applyAlignment="1">
      <alignment horizontal="left" vertical="top" wrapText="1" indent="1"/>
    </xf>
    <xf numFmtId="0" fontId="13" fillId="24" borderId="21" xfId="103" applyFont="1" applyFill="1" applyBorder="1" applyAlignment="1">
      <alignment horizontal="center" vertical="center" wrapText="1"/>
    </xf>
    <xf numFmtId="49" fontId="14" fillId="24" borderId="27" xfId="106" applyNumberFormat="1" applyFont="1" applyFill="1" applyBorder="1" applyAlignment="1">
      <alignment horizontal="center" vertical="center" wrapText="1"/>
    </xf>
    <xf numFmtId="0" fontId="15" fillId="24" borderId="21" xfId="109" applyFont="1" applyFill="1" applyBorder="1" applyAlignment="1">
      <alignment horizontal="center" vertical="center" wrapText="1"/>
    </xf>
    <xf numFmtId="0" fontId="15" fillId="24" borderId="34" xfId="109" applyFont="1" applyFill="1" applyBorder="1" applyAlignment="1">
      <alignment horizontal="center" vertical="center" wrapText="1"/>
    </xf>
    <xf numFmtId="0" fontId="15" fillId="24" borderId="27" xfId="109" applyFont="1" applyFill="1" applyBorder="1" applyAlignment="1">
      <alignment horizontal="center" vertical="center" wrapText="1"/>
    </xf>
    <xf numFmtId="0" fontId="15" fillId="24" borderId="83" xfId="109" applyFont="1" applyFill="1" applyBorder="1" applyAlignment="1">
      <alignment horizontal="center" vertical="center" wrapText="1"/>
    </xf>
    <xf numFmtId="0" fontId="14" fillId="24" borderId="62" xfId="105" applyFont="1" applyFill="1" applyBorder="1" applyAlignment="1">
      <alignment vertical="top" wrapText="1"/>
    </xf>
    <xf numFmtId="0" fontId="4" fillId="24" borderId="63" xfId="105" applyFont="1" applyFill="1" applyBorder="1" applyAlignment="1">
      <alignment vertical="top" wrapText="1"/>
    </xf>
    <xf numFmtId="0" fontId="4" fillId="0" borderId="31" xfId="0" applyFont="1" applyFill="1" applyBorder="1" applyAlignment="1">
      <alignment horizontal="left" vertical="top" indent="1"/>
    </xf>
    <xf numFmtId="0" fontId="4" fillId="0" borderId="20" xfId="0" applyFont="1" applyFill="1" applyBorder="1" applyAlignment="1">
      <alignment horizontal="left" vertical="top" indent="1"/>
    </xf>
    <xf numFmtId="0" fontId="24" fillId="0" borderId="20" xfId="0" applyFont="1" applyFill="1" applyBorder="1" applyAlignment="1">
      <alignment horizontal="left" vertical="top" indent="1"/>
    </xf>
    <xf numFmtId="0" fontId="14" fillId="24" borderId="22" xfId="105" applyFont="1" applyFill="1" applyBorder="1" applyAlignment="1">
      <alignment wrapText="1"/>
    </xf>
    <xf numFmtId="0" fontId="24" fillId="0" borderId="31" xfId="0" applyFont="1" applyFill="1" applyBorder="1" applyAlignment="1">
      <alignment horizontal="left" vertical="top" indent="1"/>
    </xf>
    <xf numFmtId="0" fontId="4" fillId="0" borderId="72" xfId="0" applyFont="1" applyFill="1" applyBorder="1" applyAlignment="1">
      <alignment horizontal="left" vertical="top" wrapText="1" indent="1"/>
    </xf>
    <xf numFmtId="0" fontId="4" fillId="0" borderId="73" xfId="0" applyFont="1" applyFill="1" applyBorder="1" applyAlignment="1">
      <alignment vertical="top"/>
    </xf>
    <xf numFmtId="0" fontId="4" fillId="0" borderId="31" xfId="124" applyNumberFormat="1" applyFont="1" applyFill="1" applyBorder="1" applyAlignment="1">
      <alignment horizontal="left" vertical="top" indent="1"/>
    </xf>
    <xf numFmtId="0" fontId="4" fillId="0" borderId="20" xfId="124" applyNumberFormat="1" applyFont="1" applyFill="1" applyBorder="1" applyAlignment="1">
      <alignment horizontal="left" vertical="top" wrapText="1" indent="1"/>
    </xf>
    <xf numFmtId="0" fontId="24" fillId="0" borderId="20" xfId="124" applyNumberFormat="1" applyFont="1" applyFill="1" applyBorder="1" applyAlignment="1">
      <alignment horizontal="left" vertical="top" wrapText="1" indent="1"/>
    </xf>
    <xf numFmtId="0" fontId="4" fillId="0" borderId="31" xfId="124" applyNumberFormat="1" applyFont="1" applyFill="1" applyBorder="1" applyAlignment="1">
      <alignment horizontal="left" vertical="top" wrapText="1" indent="1"/>
    </xf>
    <xf numFmtId="0" fontId="4" fillId="0" borderId="20" xfId="124" applyNumberFormat="1" applyFont="1" applyFill="1" applyBorder="1" applyAlignment="1">
      <alignment horizontal="left" vertical="top" indent="1"/>
    </xf>
    <xf numFmtId="0" fontId="24" fillId="0" borderId="31" xfId="124" applyNumberFormat="1" applyFont="1" applyFill="1" applyBorder="1" applyAlignment="1">
      <alignment horizontal="left" vertical="top" indent="1"/>
    </xf>
    <xf numFmtId="0" fontId="24" fillId="0" borderId="20" xfId="124" applyNumberFormat="1" applyFont="1" applyFill="1" applyBorder="1" applyAlignment="1">
      <alignment horizontal="left" vertical="top" indent="1"/>
    </xf>
    <xf numFmtId="0" fontId="15" fillId="24" borderId="79" xfId="109" applyFont="1" applyFill="1" applyBorder="1" applyAlignment="1">
      <alignment horizontal="center" vertical="center" wrapText="1"/>
    </xf>
    <xf numFmtId="0" fontId="15" fillId="24" borderId="92" xfId="109" applyFont="1" applyFill="1" applyBorder="1" applyAlignment="1">
      <alignment horizontal="center" vertical="center" wrapText="1"/>
    </xf>
    <xf numFmtId="0" fontId="4" fillId="0" borderId="72" xfId="0" applyFont="1" applyFill="1" applyBorder="1" applyAlignment="1">
      <alignment horizontal="left" vertical="top" indent="1"/>
    </xf>
    <xf numFmtId="9" fontId="5" fillId="0" borderId="69" xfId="465" applyNumberFormat="1" applyFont="1" applyFill="1" applyBorder="1" applyAlignment="1">
      <alignment vertical="top" wrapText="1"/>
    </xf>
    <xf numFmtId="9" fontId="5" fillId="0" borderId="71" xfId="465" applyNumberFormat="1" applyFont="1" applyFill="1" applyBorder="1" applyAlignment="1">
      <alignment vertical="top" wrapText="1"/>
    </xf>
    <xf numFmtId="9" fontId="5" fillId="0" borderId="13" xfId="465" applyNumberFormat="1" applyFont="1" applyFill="1" applyBorder="1" applyAlignment="1">
      <alignment vertical="top" wrapText="1"/>
    </xf>
    <xf numFmtId="9" fontId="5" fillId="0" borderId="11" xfId="465" applyNumberFormat="1" applyFont="1" applyFill="1" applyBorder="1" applyAlignment="1">
      <alignment vertical="top" wrapText="1"/>
    </xf>
    <xf numFmtId="0" fontId="4" fillId="0" borderId="71" xfId="0" applyFont="1" applyFill="1" applyBorder="1" applyAlignment="1"/>
    <xf numFmtId="0" fontId="4" fillId="0" borderId="69" xfId="0" applyFont="1" applyFill="1" applyBorder="1" applyAlignment="1"/>
    <xf numFmtId="166" fontId="4" fillId="0" borderId="13" xfId="64" applyNumberFormat="1" applyFill="1" applyBorder="1" applyAlignment="1">
      <alignment vertical="top"/>
    </xf>
    <xf numFmtId="165" fontId="4" fillId="0" borderId="14" xfId="170" applyNumberFormat="1" applyFont="1" applyFill="1" applyBorder="1" applyAlignment="1">
      <alignment horizontal="center" vertical="top"/>
    </xf>
    <xf numFmtId="0" fontId="33" fillId="24" borderId="97" xfId="106" applyFont="1" applyFill="1" applyBorder="1" applyAlignment="1">
      <alignment horizontal="center" vertical="top"/>
    </xf>
    <xf numFmtId="166" fontId="4" fillId="0" borderId="17" xfId="64" applyNumberFormat="1" applyFill="1" applyBorder="1" applyAlignment="1">
      <alignment vertical="top"/>
    </xf>
    <xf numFmtId="165" fontId="4" fillId="0" borderId="16" xfId="170" applyNumberFormat="1" applyFont="1" applyFill="1" applyBorder="1" applyAlignment="1">
      <alignment horizontal="center" vertical="top"/>
    </xf>
    <xf numFmtId="6" fontId="4" fillId="0" borderId="69" xfId="125" applyNumberFormat="1" applyFill="1" applyBorder="1" applyAlignment="1">
      <alignment horizontal="right" vertical="top"/>
    </xf>
    <xf numFmtId="6" fontId="4" fillId="0" borderId="13" xfId="125" applyNumberFormat="1" applyFill="1" applyBorder="1" applyAlignment="1">
      <alignment horizontal="right" vertical="top"/>
    </xf>
    <xf numFmtId="168" fontId="4" fillId="0" borderId="70" xfId="125" applyNumberFormat="1" applyFill="1" applyBorder="1" applyAlignment="1">
      <alignment horizontal="center" vertical="top"/>
    </xf>
    <xf numFmtId="0" fontId="4" fillId="0" borderId="14" xfId="125" applyFill="1" applyBorder="1" applyAlignment="1">
      <alignment horizontal="center" vertical="top"/>
    </xf>
    <xf numFmtId="6" fontId="4" fillId="0" borderId="17" xfId="125" applyNumberFormat="1" applyFill="1" applyBorder="1" applyAlignment="1">
      <alignment horizontal="right" vertical="top"/>
    </xf>
    <xf numFmtId="0" fontId="4" fillId="0" borderId="16" xfId="125" applyFill="1" applyBorder="1" applyAlignment="1">
      <alignment horizontal="center" vertical="top"/>
    </xf>
    <xf numFmtId="0" fontId="5" fillId="0" borderId="71" xfId="252" applyNumberFormat="1" applyFont="1" applyFill="1" applyBorder="1" applyAlignment="1">
      <alignment vertical="top" wrapText="1"/>
    </xf>
    <xf numFmtId="0" fontId="5" fillId="0" borderId="11" xfId="252" applyNumberFormat="1" applyFont="1" applyFill="1" applyBorder="1" applyAlignment="1">
      <alignment vertical="top" wrapText="1"/>
    </xf>
    <xf numFmtId="0" fontId="5" fillId="0" borderId="68" xfId="252" applyNumberFormat="1" applyFont="1" applyFill="1" applyBorder="1" applyAlignment="1">
      <alignment vertical="top" wrapText="1"/>
    </xf>
    <xf numFmtId="9" fontId="5" fillId="0" borderId="68" xfId="465" applyNumberFormat="1" applyFont="1" applyFill="1" applyBorder="1" applyAlignment="1">
      <alignment vertical="top" wrapText="1"/>
    </xf>
    <xf numFmtId="9" fontId="5" fillId="0" borderId="56" xfId="465" applyNumberFormat="1" applyFont="1" applyFill="1" applyBorder="1" applyAlignment="1">
      <alignment vertical="top" wrapText="1"/>
    </xf>
    <xf numFmtId="0" fontId="33" fillId="24" borderId="98" xfId="106" applyFont="1" applyFill="1" applyBorder="1" applyAlignment="1">
      <alignment horizontal="center" vertical="top"/>
    </xf>
    <xf numFmtId="0" fontId="4" fillId="0" borderId="0" xfId="125" applyFont="1" applyAlignment="1" applyProtection="1">
      <alignment vertical="center" wrapText="1"/>
      <protection locked="0"/>
    </xf>
    <xf numFmtId="0" fontId="4" fillId="0" borderId="0" xfId="125" applyAlignment="1" applyProtection="1">
      <alignment vertical="center"/>
      <protection locked="0"/>
    </xf>
    <xf numFmtId="0" fontId="37" fillId="0" borderId="0" xfId="125" applyFont="1" applyAlignment="1" applyProtection="1">
      <alignment horizontal="center" vertical="center" wrapText="1"/>
      <protection locked="0"/>
    </xf>
    <xf numFmtId="0" fontId="4" fillId="0" borderId="0" xfId="125" applyFont="1" applyAlignment="1" applyProtection="1">
      <alignment vertical="top" wrapText="1"/>
      <protection locked="0"/>
    </xf>
    <xf numFmtId="0" fontId="24" fillId="0" borderId="0" xfId="125" applyFont="1" applyAlignment="1" applyProtection="1">
      <alignment vertical="center"/>
      <protection locked="0"/>
    </xf>
    <xf numFmtId="0" fontId="4" fillId="0" borderId="0" xfId="125" applyFont="1" applyAlignment="1" applyProtection="1">
      <alignment horizontal="left" vertical="center" wrapText="1"/>
      <protection locked="0"/>
    </xf>
    <xf numFmtId="0" fontId="4" fillId="0" borderId="0" xfId="125" applyFont="1" applyAlignment="1" applyProtection="1">
      <alignment horizontal="left" vertical="center" wrapText="1" indent="2"/>
      <protection locked="0"/>
    </xf>
    <xf numFmtId="0" fontId="4" fillId="30" borderId="56" xfId="125" applyFont="1" applyFill="1" applyBorder="1" applyAlignment="1" applyProtection="1">
      <alignment horizontal="center" vertical="center"/>
      <protection locked="0"/>
    </xf>
    <xf numFmtId="0" fontId="4" fillId="0" borderId="0" xfId="125" applyFont="1" applyFill="1" applyBorder="1" applyAlignment="1" applyProtection="1">
      <alignment horizontal="center" vertical="center"/>
      <protection locked="0"/>
    </xf>
    <xf numFmtId="0" fontId="4" fillId="0" borderId="0" xfId="125" applyFill="1" applyAlignment="1" applyProtection="1">
      <alignment vertical="center"/>
      <protection locked="0"/>
    </xf>
    <xf numFmtId="0" fontId="39" fillId="32" borderId="71" xfId="125" applyNumberFormat="1" applyFont="1" applyFill="1" applyBorder="1" applyAlignment="1" applyProtection="1">
      <alignment wrapText="1"/>
      <protection locked="0"/>
    </xf>
    <xf numFmtId="0" fontId="39" fillId="32" borderId="69" xfId="125" applyNumberFormat="1" applyFont="1" applyFill="1" applyBorder="1" applyAlignment="1" applyProtection="1">
      <alignment wrapText="1"/>
      <protection locked="0"/>
    </xf>
    <xf numFmtId="0" fontId="4" fillId="31" borderId="71" xfId="125" applyNumberFormat="1" applyFont="1" applyFill="1" applyBorder="1" applyAlignment="1" applyProtection="1">
      <alignment vertical="top" wrapText="1"/>
      <protection locked="0"/>
    </xf>
    <xf numFmtId="0" fontId="4" fillId="31" borderId="69" xfId="125" applyNumberFormat="1" applyFont="1" applyFill="1" applyBorder="1" applyAlignment="1" applyProtection="1">
      <alignment vertical="top" wrapText="1"/>
      <protection locked="0"/>
    </xf>
    <xf numFmtId="0" fontId="4" fillId="0" borderId="71" xfId="125" applyNumberFormat="1" applyFont="1" applyFill="1" applyBorder="1" applyAlignment="1" applyProtection="1">
      <alignment vertical="top" wrapText="1"/>
      <protection locked="0"/>
    </xf>
    <xf numFmtId="0" fontId="4" fillId="0" borderId="69" xfId="125" applyNumberFormat="1" applyFont="1" applyFill="1" applyBorder="1" applyAlignment="1" applyProtection="1">
      <alignment vertical="top" wrapText="1"/>
      <protection locked="0"/>
    </xf>
    <xf numFmtId="0" fontId="4" fillId="0" borderId="68" xfId="125" applyNumberFormat="1" applyFont="1" applyFill="1" applyBorder="1" applyAlignment="1" applyProtection="1">
      <alignment vertical="top" wrapText="1"/>
      <protection locked="0"/>
    </xf>
    <xf numFmtId="0" fontId="4" fillId="0" borderId="56" xfId="125" applyNumberFormat="1" applyFont="1" applyFill="1" applyBorder="1" applyAlignment="1" applyProtection="1">
      <alignment vertical="top" wrapText="1"/>
      <protection locked="0"/>
    </xf>
    <xf numFmtId="0" fontId="4" fillId="0" borderId="0" xfId="125" applyFont="1" applyProtection="1">
      <protection locked="0"/>
    </xf>
    <xf numFmtId="0" fontId="29" fillId="0" borderId="69" xfId="112" applyFont="1" applyFill="1" applyBorder="1" applyAlignment="1" applyProtection="1">
      <alignment horizontal="center"/>
      <protection locked="0"/>
    </xf>
    <xf numFmtId="0" fontId="16" fillId="0" borderId="69" xfId="112" applyFont="1" applyFill="1" applyBorder="1" applyAlignment="1" applyProtection="1">
      <alignment vertical="top"/>
      <protection locked="0"/>
    </xf>
    <xf numFmtId="0" fontId="16" fillId="0" borderId="56" xfId="112" applyFont="1" applyFill="1" applyBorder="1" applyAlignment="1" applyProtection="1">
      <alignment vertical="top"/>
      <protection locked="0"/>
    </xf>
    <xf numFmtId="6" fontId="28" fillId="28" borderId="21" xfId="105" applyNumberFormat="1" applyFont="1" applyFill="1" applyBorder="1" applyAlignment="1" applyProtection="1">
      <alignment vertical="top" wrapText="1"/>
      <protection locked="0"/>
    </xf>
    <xf numFmtId="6" fontId="28" fillId="28" borderId="34" xfId="105" applyNumberFormat="1" applyFont="1" applyFill="1" applyBorder="1" applyAlignment="1" applyProtection="1">
      <alignment vertical="top" wrapText="1"/>
      <protection locked="0"/>
    </xf>
    <xf numFmtId="6" fontId="28" fillId="28" borderId="27" xfId="105" applyNumberFormat="1" applyFont="1" applyFill="1" applyBorder="1" applyAlignment="1" applyProtection="1">
      <alignment vertical="top" wrapText="1"/>
      <protection locked="0"/>
    </xf>
    <xf numFmtId="6" fontId="28" fillId="28" borderId="83" xfId="105" applyNumberFormat="1" applyFont="1" applyFill="1" applyBorder="1" applyAlignment="1" applyProtection="1">
      <alignment vertical="top" wrapText="1"/>
      <protection locked="0"/>
    </xf>
    <xf numFmtId="6" fontId="4" fillId="29" borderId="31" xfId="51" applyNumberFormat="1" applyFont="1" applyFill="1" applyBorder="1" applyAlignment="1" applyProtection="1">
      <alignment vertical="top"/>
      <protection locked="0"/>
    </xf>
    <xf numFmtId="6" fontId="4" fillId="29" borderId="35" xfId="51" applyNumberFormat="1" applyFont="1" applyFill="1" applyBorder="1" applyAlignment="1" applyProtection="1">
      <alignment vertical="top"/>
      <protection locked="0"/>
    </xf>
    <xf numFmtId="6" fontId="4" fillId="28" borderId="32" xfId="0" applyNumberFormat="1" applyFont="1" applyFill="1" applyBorder="1" applyProtection="1">
      <protection locked="0"/>
    </xf>
    <xf numFmtId="6" fontId="4" fillId="28" borderId="44" xfId="0" applyNumberFormat="1" applyFont="1" applyFill="1" applyBorder="1" applyProtection="1">
      <protection locked="0"/>
    </xf>
    <xf numFmtId="6" fontId="4" fillId="29" borderId="33" xfId="51" applyNumberFormat="1" applyFont="1" applyFill="1" applyBorder="1" applyAlignment="1" applyProtection="1">
      <alignment vertical="top"/>
      <protection locked="0"/>
    </xf>
    <xf numFmtId="6" fontId="4" fillId="28" borderId="33" xfId="0" applyNumberFormat="1" applyFont="1" applyFill="1" applyBorder="1" applyProtection="1">
      <protection locked="0"/>
    </xf>
    <xf numFmtId="6" fontId="4" fillId="28" borderId="84" xfId="0" applyNumberFormat="1" applyFont="1" applyFill="1" applyBorder="1" applyProtection="1">
      <protection locked="0"/>
    </xf>
    <xf numFmtId="6" fontId="4" fillId="0" borderId="26" xfId="111" applyNumberFormat="1" applyFont="1" applyFill="1" applyBorder="1" applyAlignment="1" applyProtection="1">
      <alignment vertical="top"/>
      <protection locked="0"/>
    </xf>
    <xf numFmtId="6" fontId="4" fillId="0" borderId="28" xfId="111" applyNumberFormat="1" applyFont="1" applyFill="1" applyBorder="1" applyAlignment="1" applyProtection="1">
      <alignment vertical="top"/>
      <protection locked="0"/>
    </xf>
    <xf numFmtId="6" fontId="4" fillId="0" borderId="28" xfId="111" applyNumberFormat="1" applyFont="1" applyFill="1" applyBorder="1" applyAlignment="1" applyProtection="1">
      <protection locked="0"/>
    </xf>
    <xf numFmtId="6" fontId="4" fillId="28" borderId="40" xfId="0" applyNumberFormat="1" applyFont="1" applyFill="1" applyBorder="1" applyProtection="1">
      <protection locked="0"/>
    </xf>
    <xf numFmtId="6" fontId="4" fillId="0" borderId="37" xfId="111" applyNumberFormat="1" applyFont="1" applyFill="1" applyBorder="1" applyAlignment="1" applyProtection="1">
      <alignment vertical="top"/>
      <protection locked="0"/>
    </xf>
    <xf numFmtId="6" fontId="4" fillId="28" borderId="11" xfId="0" applyNumberFormat="1" applyFont="1" applyFill="1" applyBorder="1" applyProtection="1">
      <protection locked="0"/>
    </xf>
    <xf numFmtId="6" fontId="4" fillId="28" borderId="47" xfId="0" applyNumberFormat="1" applyFont="1" applyFill="1" applyBorder="1" applyProtection="1">
      <protection locked="0"/>
    </xf>
    <xf numFmtId="6" fontId="4" fillId="28" borderId="28" xfId="0" applyNumberFormat="1" applyFont="1" applyFill="1" applyBorder="1" applyProtection="1">
      <protection locked="0"/>
    </xf>
    <xf numFmtId="6" fontId="4" fillId="28" borderId="38" xfId="0" applyNumberFormat="1" applyFont="1" applyFill="1" applyBorder="1" applyProtection="1">
      <protection locked="0"/>
    </xf>
    <xf numFmtId="6" fontId="4" fillId="28" borderId="26" xfId="0" applyNumberFormat="1" applyFont="1" applyFill="1" applyBorder="1" applyProtection="1">
      <protection locked="0"/>
    </xf>
    <xf numFmtId="6" fontId="4" fillId="28" borderId="42" xfId="0" applyNumberFormat="1" applyFont="1" applyFill="1" applyBorder="1" applyProtection="1">
      <protection locked="0"/>
    </xf>
    <xf numFmtId="6" fontId="4" fillId="28" borderId="23" xfId="0" applyNumberFormat="1" applyFont="1" applyFill="1" applyBorder="1" applyProtection="1">
      <protection locked="0"/>
    </xf>
    <xf numFmtId="6" fontId="4" fillId="28" borderId="20" xfId="0" applyNumberFormat="1" applyFont="1" applyFill="1" applyBorder="1" applyProtection="1">
      <protection locked="0"/>
    </xf>
    <xf numFmtId="6" fontId="31" fillId="28" borderId="22" xfId="105" applyNumberFormat="1" applyFont="1" applyFill="1" applyBorder="1" applyAlignment="1" applyProtection="1">
      <alignment vertical="top" wrapText="1"/>
      <protection locked="0"/>
    </xf>
    <xf numFmtId="6" fontId="31" fillId="28" borderId="41" xfId="105" applyNumberFormat="1" applyFont="1" applyFill="1" applyBorder="1" applyAlignment="1" applyProtection="1">
      <alignment vertical="top" wrapText="1"/>
      <protection locked="0"/>
    </xf>
    <xf numFmtId="6" fontId="31" fillId="28" borderId="25" xfId="105" applyNumberFormat="1" applyFont="1" applyFill="1" applyBorder="1" applyAlignment="1" applyProtection="1">
      <alignment vertical="top" wrapText="1"/>
      <protection locked="0"/>
    </xf>
    <xf numFmtId="6" fontId="31" fillId="28" borderId="85" xfId="105" applyNumberFormat="1" applyFont="1" applyFill="1" applyBorder="1" applyAlignment="1" applyProtection="1">
      <alignment vertical="top" wrapText="1"/>
      <protection locked="0"/>
    </xf>
    <xf numFmtId="6" fontId="4" fillId="28" borderId="43" xfId="0" applyNumberFormat="1" applyFont="1" applyFill="1" applyBorder="1" applyProtection="1">
      <protection locked="0"/>
    </xf>
    <xf numFmtId="6" fontId="4" fillId="29" borderId="26" xfId="51" applyNumberFormat="1" applyFont="1" applyFill="1" applyBorder="1" applyAlignment="1" applyProtection="1">
      <alignment vertical="top"/>
      <protection locked="0"/>
    </xf>
    <xf numFmtId="6" fontId="4" fillId="29" borderId="28" xfId="51" applyNumberFormat="1" applyFont="1" applyFill="1" applyBorder="1" applyAlignment="1" applyProtection="1">
      <alignment vertical="top"/>
      <protection locked="0"/>
    </xf>
    <xf numFmtId="6" fontId="4" fillId="29" borderId="37" xfId="51" applyNumberFormat="1" applyFont="1" applyFill="1" applyBorder="1" applyAlignment="1" applyProtection="1">
      <alignment vertical="top"/>
      <protection locked="0"/>
    </xf>
    <xf numFmtId="6" fontId="4" fillId="28" borderId="31" xfId="0" applyNumberFormat="1" applyFont="1" applyFill="1" applyBorder="1" applyProtection="1">
      <protection locked="0"/>
    </xf>
    <xf numFmtId="6" fontId="4" fillId="28" borderId="35" xfId="0" applyNumberFormat="1" applyFont="1" applyFill="1" applyBorder="1" applyProtection="1">
      <protection locked="0"/>
    </xf>
    <xf numFmtId="6" fontId="4" fillId="28" borderId="45" xfId="0" applyNumberFormat="1" applyFont="1" applyFill="1" applyBorder="1" applyProtection="1">
      <protection locked="0"/>
    </xf>
    <xf numFmtId="6" fontId="4" fillId="28" borderId="37" xfId="0" applyNumberFormat="1" applyFont="1" applyFill="1" applyBorder="1" applyProtection="1">
      <protection locked="0"/>
    </xf>
    <xf numFmtId="6" fontId="4" fillId="0" borderId="31" xfId="111" applyNumberFormat="1" applyFont="1" applyFill="1" applyBorder="1" applyAlignment="1" applyProtection="1">
      <alignment vertical="top"/>
      <protection locked="0"/>
    </xf>
    <xf numFmtId="6" fontId="4" fillId="0" borderId="35" xfId="111" applyNumberFormat="1" applyFont="1" applyFill="1" applyBorder="1" applyAlignment="1" applyProtection="1">
      <alignment vertical="top"/>
      <protection locked="0"/>
    </xf>
    <xf numFmtId="6" fontId="4" fillId="0" borderId="33" xfId="111" applyNumberFormat="1" applyFont="1" applyFill="1" applyBorder="1" applyAlignment="1" applyProtection="1">
      <alignment vertical="top"/>
      <protection locked="0"/>
    </xf>
    <xf numFmtId="6" fontId="31" fillId="28" borderId="46" xfId="105" applyNumberFormat="1" applyFont="1" applyFill="1" applyBorder="1" applyAlignment="1" applyProtection="1">
      <alignment vertical="top" wrapText="1"/>
      <protection locked="0"/>
    </xf>
    <xf numFmtId="6" fontId="31" fillId="28" borderId="48" xfId="105" applyNumberFormat="1" applyFont="1" applyFill="1" applyBorder="1" applyAlignment="1" applyProtection="1">
      <alignment vertical="top" wrapText="1"/>
      <protection locked="0"/>
    </xf>
    <xf numFmtId="6" fontId="31" fillId="28" borderId="18" xfId="105" applyNumberFormat="1" applyFont="1" applyFill="1" applyBorder="1" applyAlignment="1" applyProtection="1">
      <alignment vertical="top" wrapText="1"/>
      <protection locked="0"/>
    </xf>
    <xf numFmtId="6" fontId="4" fillId="0" borderId="18" xfId="111" applyNumberFormat="1" applyFont="1" applyFill="1" applyBorder="1" applyAlignment="1" applyProtection="1">
      <alignment vertical="top" wrapText="1"/>
      <protection locked="0"/>
    </xf>
    <xf numFmtId="6" fontId="31" fillId="28" borderId="86" xfId="105" applyNumberFormat="1" applyFont="1" applyFill="1" applyBorder="1" applyAlignment="1" applyProtection="1">
      <alignment vertical="top" wrapText="1"/>
      <protection locked="0"/>
    </xf>
    <xf numFmtId="164" fontId="31" fillId="28" borderId="20" xfId="105" applyNumberFormat="1" applyFont="1" applyFill="1" applyBorder="1" applyAlignment="1" applyProtection="1">
      <alignment vertical="top" wrapText="1"/>
      <protection locked="0"/>
    </xf>
    <xf numFmtId="164" fontId="31" fillId="28" borderId="40" xfId="105" applyNumberFormat="1" applyFont="1" applyFill="1" applyBorder="1" applyAlignment="1" applyProtection="1">
      <alignment vertical="top" wrapText="1"/>
      <protection locked="0"/>
    </xf>
    <xf numFmtId="164" fontId="31" fillId="28" borderId="11" xfId="105" applyNumberFormat="1" applyFont="1" applyFill="1" applyBorder="1" applyAlignment="1" applyProtection="1">
      <alignment vertical="top" wrapText="1"/>
      <protection locked="0"/>
    </xf>
    <xf numFmtId="164" fontId="31" fillId="28" borderId="47" xfId="105" applyNumberFormat="1" applyFont="1" applyFill="1" applyBorder="1" applyAlignment="1" applyProtection="1">
      <alignment vertical="top" wrapText="1"/>
      <protection locked="0"/>
    </xf>
    <xf numFmtId="38" fontId="4" fillId="0" borderId="31" xfId="111" applyNumberFormat="1" applyFont="1" applyFill="1" applyBorder="1" applyAlignment="1" applyProtection="1">
      <alignment vertical="top"/>
      <protection locked="0"/>
    </xf>
    <xf numFmtId="38" fontId="4" fillId="0" borderId="35" xfId="111" applyNumberFormat="1" applyFont="1" applyFill="1" applyBorder="1" applyAlignment="1" applyProtection="1">
      <alignment vertical="top"/>
      <protection locked="0"/>
    </xf>
    <xf numFmtId="38" fontId="4" fillId="28" borderId="53" xfId="0" applyNumberFormat="1" applyFont="1" applyFill="1" applyBorder="1" applyProtection="1">
      <protection locked="0"/>
    </xf>
    <xf numFmtId="38" fontId="4" fillId="28" borderId="50" xfId="0" applyNumberFormat="1" applyFont="1" applyFill="1" applyBorder="1" applyProtection="1">
      <protection locked="0"/>
    </xf>
    <xf numFmtId="38" fontId="4" fillId="0" borderId="33" xfId="111" applyNumberFormat="1" applyFont="1" applyFill="1" applyBorder="1" applyAlignment="1" applyProtection="1">
      <alignment vertical="top"/>
      <protection locked="0"/>
    </xf>
    <xf numFmtId="0" fontId="4" fillId="28" borderId="84" xfId="0" applyFont="1" applyFill="1" applyBorder="1" applyProtection="1">
      <protection locked="0"/>
    </xf>
    <xf numFmtId="38" fontId="4" fillId="0" borderId="26" xfId="111" applyNumberFormat="1" applyFont="1" applyFill="1" applyBorder="1" applyAlignment="1" applyProtection="1">
      <alignment vertical="top"/>
      <protection locked="0"/>
    </xf>
    <xf numFmtId="38" fontId="4" fillId="0" borderId="28" xfId="111" applyNumberFormat="1" applyFont="1" applyFill="1" applyBorder="1" applyAlignment="1" applyProtection="1">
      <alignment vertical="top"/>
      <protection locked="0"/>
    </xf>
    <xf numFmtId="38" fontId="4" fillId="28" borderId="54" xfId="0" applyNumberFormat="1" applyFont="1" applyFill="1" applyBorder="1" applyProtection="1">
      <protection locked="0"/>
    </xf>
    <xf numFmtId="38" fontId="4" fillId="28" borderId="51" xfId="0" applyNumberFormat="1" applyFont="1" applyFill="1" applyBorder="1" applyProtection="1">
      <protection locked="0"/>
    </xf>
    <xf numFmtId="38" fontId="4" fillId="0" borderId="37" xfId="111" applyNumberFormat="1" applyFont="1" applyFill="1" applyBorder="1" applyAlignment="1" applyProtection="1">
      <alignment vertical="top"/>
      <protection locked="0"/>
    </xf>
    <xf numFmtId="0" fontId="4" fillId="28" borderId="47" xfId="0" applyFont="1" applyFill="1" applyBorder="1" applyProtection="1">
      <protection locked="0"/>
    </xf>
    <xf numFmtId="38" fontId="4" fillId="28" borderId="26" xfId="0" applyNumberFormat="1" applyFont="1" applyFill="1" applyBorder="1" applyProtection="1">
      <protection locked="0"/>
    </xf>
    <xf numFmtId="38" fontId="4" fillId="28" borderId="39" xfId="0" applyNumberFormat="1" applyFont="1" applyFill="1" applyBorder="1" applyProtection="1">
      <protection locked="0"/>
    </xf>
    <xf numFmtId="38" fontId="4" fillId="29" borderId="26" xfId="51" applyNumberFormat="1" applyFont="1" applyFill="1" applyBorder="1" applyAlignment="1" applyProtection="1">
      <alignment vertical="top"/>
      <protection locked="0"/>
    </xf>
    <xf numFmtId="38" fontId="4" fillId="29" borderId="28" xfId="51" applyNumberFormat="1" applyFont="1" applyFill="1" applyBorder="1" applyAlignment="1" applyProtection="1">
      <alignment vertical="top"/>
      <protection locked="0"/>
    </xf>
    <xf numFmtId="38" fontId="4" fillId="28" borderId="55" xfId="0" applyNumberFormat="1" applyFont="1" applyFill="1" applyBorder="1" applyProtection="1">
      <protection locked="0"/>
    </xf>
    <xf numFmtId="38" fontId="4" fillId="28" borderId="52" xfId="0" applyNumberFormat="1" applyFont="1" applyFill="1" applyBorder="1" applyProtection="1">
      <protection locked="0"/>
    </xf>
    <xf numFmtId="38" fontId="4" fillId="29" borderId="37" xfId="51" applyNumberFormat="1" applyFont="1" applyFill="1" applyBorder="1" applyAlignment="1" applyProtection="1">
      <alignment vertical="top"/>
      <protection locked="0"/>
    </xf>
    <xf numFmtId="164" fontId="31" fillId="28" borderId="46" xfId="105" applyNumberFormat="1" applyFont="1" applyFill="1" applyBorder="1" applyAlignment="1" applyProtection="1">
      <alignment vertical="top" wrapText="1"/>
      <protection locked="0"/>
    </xf>
    <xf numFmtId="164" fontId="31" fillId="28" borderId="48" xfId="105" applyNumberFormat="1" applyFont="1" applyFill="1" applyBorder="1" applyAlignment="1" applyProtection="1">
      <alignment vertical="top" wrapText="1"/>
      <protection locked="0"/>
    </xf>
    <xf numFmtId="164" fontId="31" fillId="28" borderId="18" xfId="105" applyNumberFormat="1" applyFont="1" applyFill="1" applyBorder="1" applyAlignment="1" applyProtection="1">
      <alignment vertical="top" wrapText="1"/>
      <protection locked="0"/>
    </xf>
    <xf numFmtId="164" fontId="31" fillId="28" borderId="49" xfId="105" applyNumberFormat="1" applyFont="1" applyFill="1" applyBorder="1" applyAlignment="1" applyProtection="1">
      <alignment vertical="top" wrapText="1"/>
      <protection locked="0"/>
    </xf>
    <xf numFmtId="6" fontId="4" fillId="0" borderId="85" xfId="111" applyNumberFormat="1" applyFont="1" applyFill="1" applyBorder="1" applyAlignment="1" applyProtection="1">
      <alignment vertical="top"/>
      <protection locked="0"/>
    </xf>
    <xf numFmtId="164" fontId="31" fillId="28" borderId="72" xfId="105" applyNumberFormat="1" applyFont="1" applyFill="1" applyBorder="1" applyAlignment="1" applyProtection="1">
      <alignment vertical="top" wrapText="1"/>
      <protection locked="0"/>
    </xf>
    <xf numFmtId="164" fontId="31" fillId="28" borderId="77" xfId="105" applyNumberFormat="1" applyFont="1" applyFill="1" applyBorder="1" applyAlignment="1" applyProtection="1">
      <alignment vertical="top" wrapText="1"/>
      <protection locked="0"/>
    </xf>
    <xf numFmtId="164" fontId="31" fillId="28" borderId="73" xfId="105" applyNumberFormat="1" applyFont="1" applyFill="1" applyBorder="1" applyAlignment="1" applyProtection="1">
      <alignment vertical="top" wrapText="1"/>
      <protection locked="0"/>
    </xf>
    <xf numFmtId="6" fontId="4" fillId="0" borderId="64" xfId="111" applyNumberFormat="1" applyFont="1" applyFill="1" applyBorder="1" applyAlignment="1" applyProtection="1">
      <alignment vertical="top"/>
      <protection locked="0"/>
    </xf>
    <xf numFmtId="6" fontId="4" fillId="0" borderId="35" xfId="111" applyNumberFormat="1" applyFont="1" applyFill="1" applyBorder="1" applyAlignment="1" applyProtection="1">
      <protection locked="0"/>
    </xf>
    <xf numFmtId="6" fontId="4" fillId="28" borderId="87" xfId="0" applyNumberFormat="1" applyFont="1" applyFill="1" applyBorder="1" applyProtection="1">
      <protection locked="0"/>
    </xf>
    <xf numFmtId="6" fontId="28" fillId="28" borderId="22" xfId="105" applyNumberFormat="1" applyFont="1" applyFill="1" applyBorder="1" applyAlignment="1" applyProtection="1">
      <alignment vertical="top" wrapText="1"/>
      <protection locked="0"/>
    </xf>
    <xf numFmtId="6" fontId="28" fillId="28" borderId="41" xfId="105" applyNumberFormat="1" applyFont="1" applyFill="1" applyBorder="1" applyAlignment="1" applyProtection="1">
      <alignment vertical="top" wrapText="1"/>
      <protection locked="0"/>
    </xf>
    <xf numFmtId="6" fontId="28" fillId="28" borderId="25" xfId="105" applyNumberFormat="1" applyFont="1" applyFill="1" applyBorder="1" applyAlignment="1" applyProtection="1">
      <alignment vertical="top" wrapText="1"/>
      <protection locked="0"/>
    </xf>
    <xf numFmtId="6" fontId="28" fillId="28" borderId="85" xfId="105" applyNumberFormat="1" applyFont="1" applyFill="1" applyBorder="1" applyAlignment="1" applyProtection="1">
      <alignment vertical="top" wrapText="1"/>
      <protection locked="0"/>
    </xf>
    <xf numFmtId="6" fontId="24" fillId="29" borderId="26" xfId="51" applyNumberFormat="1" applyFont="1" applyFill="1" applyBorder="1" applyAlignment="1" applyProtection="1">
      <alignment vertical="top"/>
      <protection locked="0"/>
    </xf>
    <xf numFmtId="6" fontId="24" fillId="29" borderId="28" xfId="51" applyNumberFormat="1" applyFont="1" applyFill="1" applyBorder="1" applyAlignment="1" applyProtection="1">
      <alignment vertical="top"/>
      <protection locked="0"/>
    </xf>
    <xf numFmtId="6" fontId="24" fillId="28" borderId="23" xfId="0" applyNumberFormat="1" applyFont="1" applyFill="1" applyBorder="1" applyProtection="1">
      <protection locked="0"/>
    </xf>
    <xf numFmtId="6" fontId="24" fillId="29" borderId="37" xfId="51" applyNumberFormat="1" applyFont="1" applyFill="1" applyBorder="1" applyAlignment="1" applyProtection="1">
      <alignment vertical="top"/>
      <protection locked="0"/>
    </xf>
    <xf numFmtId="6" fontId="24" fillId="28" borderId="11" xfId="0" applyNumberFormat="1" applyFont="1" applyFill="1" applyBorder="1" applyProtection="1">
      <protection locked="0"/>
    </xf>
    <xf numFmtId="6" fontId="24" fillId="28" borderId="47" xfId="0" applyNumberFormat="1" applyFont="1" applyFill="1" applyBorder="1" applyProtection="1">
      <protection locked="0"/>
    </xf>
    <xf numFmtId="6" fontId="4" fillId="0" borderId="74" xfId="111" applyNumberFormat="1" applyFont="1" applyFill="1" applyBorder="1" applyAlignment="1" applyProtection="1">
      <alignment vertical="top"/>
      <protection locked="0"/>
    </xf>
    <xf numFmtId="6" fontId="4" fillId="0" borderId="75" xfId="111" applyNumberFormat="1" applyFont="1" applyFill="1" applyBorder="1" applyAlignment="1" applyProtection="1">
      <alignment vertical="top"/>
      <protection locked="0"/>
    </xf>
    <xf numFmtId="6" fontId="4" fillId="28" borderId="74" xfId="0" applyNumberFormat="1" applyFont="1" applyFill="1" applyBorder="1" applyProtection="1">
      <protection locked="0"/>
    </xf>
    <xf numFmtId="6" fontId="4" fillId="28" borderId="76" xfId="0" applyNumberFormat="1" applyFont="1" applyFill="1" applyBorder="1" applyProtection="1">
      <protection locked="0"/>
    </xf>
    <xf numFmtId="6" fontId="4" fillId="28" borderId="77" xfId="0" applyNumberFormat="1" applyFont="1" applyFill="1" applyBorder="1" applyProtection="1">
      <protection locked="0"/>
    </xf>
    <xf numFmtId="6" fontId="4" fillId="28" borderId="90" xfId="0" applyNumberFormat="1" applyFont="1" applyFill="1" applyBorder="1" applyProtection="1">
      <protection locked="0"/>
    </xf>
    <xf numFmtId="6" fontId="4" fillId="28" borderId="88" xfId="0" applyNumberFormat="1" applyFont="1" applyFill="1" applyBorder="1" applyProtection="1">
      <protection locked="0"/>
    </xf>
    <xf numFmtId="6" fontId="4" fillId="28" borderId="89" xfId="0" applyNumberFormat="1" applyFont="1" applyFill="1" applyBorder="1" applyProtection="1">
      <protection locked="0"/>
    </xf>
    <xf numFmtId="6" fontId="28" fillId="28" borderId="80" xfId="105" applyNumberFormat="1" applyFont="1" applyFill="1" applyBorder="1" applyAlignment="1" applyProtection="1">
      <alignment vertical="top" wrapText="1"/>
      <protection locked="0"/>
    </xf>
    <xf numFmtId="6" fontId="4" fillId="29" borderId="82" xfId="51" applyNumberFormat="1" applyFont="1" applyFill="1" applyBorder="1" applyAlignment="1" applyProtection="1">
      <alignment vertical="top"/>
      <protection locked="0"/>
    </xf>
    <xf numFmtId="6" fontId="4" fillId="28" borderId="82" xfId="0" applyNumberFormat="1" applyFont="1" applyFill="1" applyBorder="1" applyProtection="1">
      <protection locked="0"/>
    </xf>
    <xf numFmtId="6" fontId="4" fillId="28" borderId="81" xfId="0" applyNumberFormat="1" applyFont="1" applyFill="1" applyBorder="1" applyProtection="1">
      <protection locked="0"/>
    </xf>
    <xf numFmtId="6" fontId="24" fillId="28" borderId="20" xfId="0" applyNumberFormat="1" applyFont="1" applyFill="1" applyBorder="1" applyProtection="1">
      <protection locked="0"/>
    </xf>
    <xf numFmtId="6" fontId="24" fillId="28" borderId="81" xfId="0" applyNumberFormat="1" applyFont="1" applyFill="1" applyBorder="1" applyProtection="1">
      <protection locked="0"/>
    </xf>
    <xf numFmtId="6" fontId="24" fillId="28" borderId="26" xfId="0" applyNumberFormat="1" applyFont="1" applyFill="1" applyBorder="1" applyProtection="1">
      <protection locked="0"/>
    </xf>
    <xf numFmtId="6" fontId="24" fillId="28" borderId="28" xfId="0" applyNumberFormat="1" applyFont="1" applyFill="1" applyBorder="1" applyProtection="1">
      <protection locked="0"/>
    </xf>
    <xf numFmtId="6" fontId="24" fillId="29" borderId="82" xfId="51" applyNumberFormat="1" applyFont="1" applyFill="1" applyBorder="1" applyAlignment="1" applyProtection="1">
      <alignment vertical="top"/>
      <protection locked="0"/>
    </xf>
    <xf numFmtId="6" fontId="4" fillId="29" borderId="45" xfId="51" applyNumberFormat="1" applyFont="1" applyFill="1" applyBorder="1" applyAlignment="1" applyProtection="1">
      <alignment vertical="top"/>
      <protection locked="0"/>
    </xf>
    <xf numFmtId="38" fontId="4" fillId="29" borderId="35" xfId="51" applyNumberFormat="1" applyFont="1" applyFill="1" applyBorder="1" applyAlignment="1" applyProtection="1">
      <alignment vertical="top"/>
      <protection locked="0"/>
    </xf>
    <xf numFmtId="38" fontId="4" fillId="29" borderId="45" xfId="51" applyNumberFormat="1" applyFont="1" applyFill="1" applyBorder="1" applyAlignment="1" applyProtection="1">
      <alignment vertical="top"/>
      <protection locked="0"/>
    </xf>
    <xf numFmtId="170" fontId="4" fillId="29" borderId="28" xfId="51" applyNumberFormat="1" applyFont="1" applyFill="1" applyBorder="1" applyAlignment="1" applyProtection="1">
      <alignment vertical="top"/>
      <protection locked="0"/>
    </xf>
    <xf numFmtId="165" fontId="4" fillId="29" borderId="28" xfId="465" applyNumberFormat="1" applyFont="1" applyFill="1" applyBorder="1" applyAlignment="1" applyProtection="1">
      <alignment vertical="top"/>
      <protection locked="0"/>
    </xf>
    <xf numFmtId="165" fontId="4" fillId="29" borderId="82" xfId="465" applyNumberFormat="1" applyFont="1" applyFill="1" applyBorder="1" applyAlignment="1" applyProtection="1">
      <alignment vertical="top"/>
      <protection locked="0"/>
    </xf>
    <xf numFmtId="6" fontId="4" fillId="0" borderId="82" xfId="111" applyNumberFormat="1" applyFont="1" applyFill="1" applyBorder="1" applyAlignment="1" applyProtection="1">
      <alignment vertical="top"/>
      <protection locked="0"/>
    </xf>
    <xf numFmtId="169" fontId="4" fillId="29" borderId="28" xfId="51" applyNumberFormat="1" applyFont="1" applyFill="1" applyBorder="1" applyAlignment="1" applyProtection="1">
      <alignment vertical="top"/>
      <protection locked="0"/>
    </xf>
    <xf numFmtId="169" fontId="4" fillId="29" borderId="82" xfId="51" applyNumberFormat="1" applyFont="1" applyFill="1" applyBorder="1" applyAlignment="1" applyProtection="1">
      <alignment vertical="top"/>
      <protection locked="0"/>
    </xf>
    <xf numFmtId="165" fontId="24" fillId="29" borderId="28" xfId="51" applyNumberFormat="1" applyFont="1" applyFill="1" applyBorder="1" applyAlignment="1" applyProtection="1">
      <alignment vertical="top"/>
      <protection locked="0"/>
    </xf>
    <xf numFmtId="165" fontId="24" fillId="29" borderId="82" xfId="51" applyNumberFormat="1" applyFont="1" applyFill="1" applyBorder="1" applyAlignment="1" applyProtection="1">
      <alignment vertical="top"/>
      <protection locked="0"/>
    </xf>
    <xf numFmtId="165" fontId="24" fillId="29" borderId="26" xfId="51" applyNumberFormat="1" applyFont="1" applyFill="1" applyBorder="1" applyAlignment="1" applyProtection="1">
      <alignment vertical="top"/>
      <protection locked="0"/>
    </xf>
    <xf numFmtId="165" fontId="4" fillId="0" borderId="31" xfId="111" applyNumberFormat="1" applyFont="1" applyFill="1" applyBorder="1" applyAlignment="1" applyProtection="1">
      <alignment vertical="top"/>
      <protection locked="0"/>
    </xf>
    <xf numFmtId="165" fontId="4" fillId="0" borderId="35" xfId="111" applyNumberFormat="1" applyFont="1" applyFill="1" applyBorder="1" applyAlignment="1" applyProtection="1">
      <alignment vertical="top"/>
      <protection locked="0"/>
    </xf>
    <xf numFmtId="165" fontId="4" fillId="0" borderId="45" xfId="111" applyNumberFormat="1" applyFont="1" applyFill="1" applyBorder="1" applyAlignment="1" applyProtection="1">
      <alignment vertical="top"/>
      <protection locked="0"/>
    </xf>
    <xf numFmtId="165" fontId="4" fillId="29" borderId="28" xfId="51" applyNumberFormat="1" applyFont="1" applyFill="1" applyBorder="1" applyAlignment="1" applyProtection="1">
      <alignment vertical="top"/>
      <protection locked="0"/>
    </xf>
    <xf numFmtId="165" fontId="4" fillId="29" borderId="82" xfId="51" applyNumberFormat="1" applyFont="1" applyFill="1" applyBorder="1" applyAlignment="1" applyProtection="1">
      <alignment vertical="top"/>
      <protection locked="0"/>
    </xf>
    <xf numFmtId="6" fontId="4" fillId="28" borderId="72" xfId="0" applyNumberFormat="1" applyFont="1" applyFill="1" applyBorder="1" applyProtection="1">
      <protection locked="0"/>
    </xf>
    <xf numFmtId="6" fontId="4" fillId="28" borderId="78" xfId="0" applyNumberFormat="1" applyFont="1" applyFill="1" applyBorder="1" applyProtection="1">
      <protection locked="0"/>
    </xf>
    <xf numFmtId="6" fontId="4" fillId="28" borderId="91" xfId="0" applyNumberFormat="1" applyFont="1" applyFill="1" applyBorder="1" applyProtection="1">
      <protection locked="0"/>
    </xf>
    <xf numFmtId="38" fontId="4" fillId="29" borderId="22" xfId="111" applyNumberFormat="1" applyFont="1" applyFill="1" applyBorder="1" applyAlignment="1" applyProtection="1">
      <alignment vertical="top"/>
      <protection locked="0"/>
    </xf>
    <xf numFmtId="38" fontId="4" fillId="29" borderId="25" xfId="111" applyNumberFormat="1" applyFont="1" applyFill="1" applyBorder="1" applyAlignment="1" applyProtection="1">
      <alignment vertical="top"/>
      <protection locked="0"/>
    </xf>
    <xf numFmtId="38" fontId="4" fillId="28" borderId="25" xfId="0" applyNumberFormat="1" applyFont="1" applyFill="1" applyBorder="1" applyProtection="1">
      <protection locked="0"/>
    </xf>
    <xf numFmtId="38" fontId="4" fillId="29" borderId="93" xfId="111" applyNumberFormat="1" applyFont="1" applyFill="1" applyBorder="1" applyAlignment="1" applyProtection="1">
      <alignment vertical="top"/>
      <protection locked="0"/>
    </xf>
    <xf numFmtId="38" fontId="28" fillId="28" borderId="22" xfId="105" applyNumberFormat="1" applyFont="1" applyFill="1" applyBorder="1" applyAlignment="1" applyProtection="1">
      <alignment vertical="top" wrapText="1"/>
      <protection locked="0"/>
    </xf>
    <xf numFmtId="38" fontId="28" fillId="28" borderId="25" xfId="105" applyNumberFormat="1" applyFont="1" applyFill="1" applyBorder="1" applyAlignment="1" applyProtection="1">
      <alignment vertical="top" wrapText="1"/>
      <protection locked="0"/>
    </xf>
    <xf numFmtId="38" fontId="28" fillId="28" borderId="93" xfId="105" applyNumberFormat="1" applyFont="1" applyFill="1" applyBorder="1" applyAlignment="1" applyProtection="1">
      <alignment vertical="top" wrapText="1"/>
      <protection locked="0"/>
    </xf>
    <xf numFmtId="38" fontId="4" fillId="28" borderId="31" xfId="0" applyNumberFormat="1" applyFont="1" applyFill="1" applyBorder="1" applyProtection="1">
      <protection locked="0"/>
    </xf>
    <xf numFmtId="38" fontId="4" fillId="0" borderId="33" xfId="111" applyNumberFormat="1" applyFont="1" applyFill="1" applyBorder="1" applyAlignment="1" applyProtection="1">
      <alignment horizontal="right" vertical="top"/>
      <protection locked="0"/>
    </xf>
    <xf numFmtId="38" fontId="4" fillId="28" borderId="33" xfId="0" applyNumberFormat="1" applyFont="1" applyFill="1" applyBorder="1" applyProtection="1">
      <protection locked="0"/>
    </xf>
    <xf numFmtId="38" fontId="4" fillId="28" borderId="33" xfId="0" applyNumberFormat="1" applyFont="1" applyFill="1" applyBorder="1" applyAlignment="1" applyProtection="1">
      <alignment horizontal="center"/>
      <protection locked="0"/>
    </xf>
    <xf numFmtId="38" fontId="4" fillId="28" borderId="94" xfId="0" applyNumberFormat="1" applyFont="1" applyFill="1" applyBorder="1" applyProtection="1">
      <protection locked="0"/>
    </xf>
    <xf numFmtId="38" fontId="4" fillId="0" borderId="26" xfId="111" applyNumberFormat="1" applyFont="1" applyFill="1" applyBorder="1" applyAlignment="1" applyProtection="1">
      <alignment horizontal="right" vertical="top"/>
      <protection locked="0"/>
    </xf>
    <xf numFmtId="38" fontId="4" fillId="0" borderId="37" xfId="111" applyNumberFormat="1" applyFont="1" applyFill="1" applyBorder="1" applyAlignment="1" applyProtection="1">
      <alignment horizontal="right" vertical="top"/>
      <protection locked="0"/>
    </xf>
    <xf numFmtId="38" fontId="4" fillId="28" borderId="11" xfId="0" applyNumberFormat="1" applyFont="1" applyFill="1" applyBorder="1" applyAlignment="1" applyProtection="1">
      <alignment horizontal="center"/>
      <protection locked="0"/>
    </xf>
    <xf numFmtId="38" fontId="4" fillId="0" borderId="95" xfId="111" applyNumberFormat="1" applyFont="1" applyFill="1" applyBorder="1" applyAlignment="1" applyProtection="1">
      <alignment vertical="top"/>
      <protection locked="0"/>
    </xf>
    <xf numFmtId="38" fontId="4" fillId="28" borderId="22" xfId="0" applyNumberFormat="1" applyFont="1" applyFill="1" applyBorder="1" applyProtection="1">
      <protection locked="0"/>
    </xf>
    <xf numFmtId="38" fontId="4" fillId="28" borderId="93" xfId="0" applyNumberFormat="1" applyFont="1" applyFill="1" applyBorder="1" applyProtection="1">
      <protection locked="0"/>
    </xf>
    <xf numFmtId="6" fontId="28" fillId="28" borderId="93" xfId="105" applyNumberFormat="1" applyFont="1" applyFill="1" applyBorder="1" applyAlignment="1" applyProtection="1">
      <alignment vertical="top" wrapText="1"/>
      <protection locked="0"/>
    </xf>
    <xf numFmtId="6" fontId="4" fillId="29" borderId="31" xfId="111" applyNumberFormat="1" applyFont="1" applyFill="1" applyBorder="1" applyAlignment="1" applyProtection="1">
      <alignment vertical="top"/>
      <protection locked="0"/>
    </xf>
    <xf numFmtId="6" fontId="4" fillId="29" borderId="33" xfId="111" applyNumberFormat="1" applyFont="1" applyFill="1" applyBorder="1" applyProtection="1">
      <protection locked="0"/>
    </xf>
    <xf numFmtId="6" fontId="4" fillId="28" borderId="33" xfId="0" applyNumberFormat="1" applyFont="1" applyFill="1" applyBorder="1" applyAlignment="1" applyProtection="1">
      <alignment horizontal="center"/>
      <protection locked="0"/>
    </xf>
    <xf numFmtId="6" fontId="4" fillId="29" borderId="94" xfId="111" applyNumberFormat="1" applyFont="1" applyFill="1" applyBorder="1" applyProtection="1">
      <protection locked="0"/>
    </xf>
    <xf numFmtId="6" fontId="4" fillId="0" borderId="37" xfId="111" applyNumberFormat="1" applyFont="1" applyFill="1" applyBorder="1" applyAlignment="1" applyProtection="1">
      <protection locked="0"/>
    </xf>
    <xf numFmtId="6" fontId="4" fillId="0" borderId="37" xfId="111" applyNumberFormat="1" applyFont="1" applyFill="1" applyBorder="1" applyProtection="1">
      <protection locked="0"/>
    </xf>
    <xf numFmtId="6" fontId="4" fillId="28" borderId="11" xfId="0" applyNumberFormat="1" applyFont="1" applyFill="1" applyBorder="1" applyAlignment="1" applyProtection="1">
      <alignment horizontal="center"/>
      <protection locked="0"/>
    </xf>
    <xf numFmtId="6" fontId="4" fillId="0" borderId="95" xfId="111" applyNumberFormat="1" applyFont="1" applyFill="1" applyBorder="1" applyProtection="1">
      <protection locked="0"/>
    </xf>
    <xf numFmtId="6" fontId="4" fillId="0" borderId="33" xfId="111" applyNumberFormat="1" applyFont="1" applyFill="1" applyBorder="1" applyAlignment="1" applyProtection="1">
      <protection locked="0"/>
    </xf>
    <xf numFmtId="6" fontId="4" fillId="0" borderId="33" xfId="111" applyNumberFormat="1" applyFont="1" applyFill="1" applyBorder="1" applyProtection="1">
      <protection locked="0"/>
    </xf>
    <xf numFmtId="6" fontId="4" fillId="0" borderId="94" xfId="111" applyNumberFormat="1" applyFont="1" applyFill="1" applyBorder="1" applyProtection="1">
      <protection locked="0"/>
    </xf>
    <xf numFmtId="165" fontId="4" fillId="0" borderId="26" xfId="111" applyNumberFormat="1" applyFont="1" applyFill="1" applyBorder="1" applyAlignment="1" applyProtection="1">
      <alignment horizontal="right" vertical="top"/>
      <protection locked="0"/>
    </xf>
    <xf numFmtId="165" fontId="4" fillId="0" borderId="37" xfId="111" applyNumberFormat="1" applyFont="1" applyFill="1" applyBorder="1" applyAlignment="1" applyProtection="1">
      <alignment vertical="top"/>
      <protection locked="0"/>
    </xf>
    <xf numFmtId="165" fontId="4" fillId="0" borderId="37" xfId="111" applyNumberFormat="1" applyFont="1" applyFill="1" applyBorder="1" applyAlignment="1" applyProtection="1">
      <protection locked="0"/>
    </xf>
    <xf numFmtId="165" fontId="4" fillId="0" borderId="37" xfId="111" applyNumberFormat="1" applyFont="1" applyFill="1" applyBorder="1" applyAlignment="1" applyProtection="1">
      <alignment horizontal="right" vertical="top"/>
      <protection locked="0"/>
    </xf>
    <xf numFmtId="165" fontId="4" fillId="28" borderId="11" xfId="0" applyNumberFormat="1" applyFont="1" applyFill="1" applyBorder="1" applyAlignment="1" applyProtection="1">
      <alignment horizontal="center"/>
      <protection locked="0"/>
    </xf>
    <xf numFmtId="165" fontId="4" fillId="0" borderId="95" xfId="111" applyNumberFormat="1" applyFont="1" applyFill="1" applyBorder="1" applyAlignment="1" applyProtection="1">
      <protection locked="0"/>
    </xf>
    <xf numFmtId="165" fontId="4" fillId="28" borderId="26" xfId="0" applyNumberFormat="1" applyFont="1" applyFill="1" applyBorder="1" applyAlignment="1" applyProtection="1">
      <alignment horizontal="right" vertical="top"/>
      <protection locked="0"/>
    </xf>
    <xf numFmtId="165" fontId="4" fillId="28" borderId="37" xfId="0" applyNumberFormat="1" applyFont="1" applyFill="1" applyBorder="1" applyAlignment="1" applyProtection="1">
      <alignment horizontal="right" vertical="top"/>
      <protection locked="0"/>
    </xf>
    <xf numFmtId="165" fontId="4" fillId="28" borderId="95" xfId="0" applyNumberFormat="1" applyFont="1" applyFill="1" applyBorder="1" applyAlignment="1" applyProtection="1">
      <alignment horizontal="right" vertical="top"/>
      <protection locked="0"/>
    </xf>
    <xf numFmtId="6" fontId="4" fillId="0" borderId="88" xfId="111" applyNumberFormat="1" applyFont="1" applyFill="1" applyBorder="1" applyAlignment="1" applyProtection="1">
      <alignment vertical="top"/>
      <protection locked="0"/>
    </xf>
    <xf numFmtId="6" fontId="4" fillId="0" borderId="88" xfId="111" applyNumberFormat="1" applyFont="1" applyFill="1" applyBorder="1" applyAlignment="1" applyProtection="1">
      <protection locked="0"/>
    </xf>
    <xf numFmtId="6" fontId="4" fillId="0" borderId="88" xfId="111" applyNumberFormat="1" applyFont="1" applyFill="1" applyBorder="1" applyProtection="1">
      <protection locked="0"/>
    </xf>
    <xf numFmtId="6" fontId="4" fillId="28" borderId="73" xfId="0" applyNumberFormat="1" applyFont="1" applyFill="1" applyBorder="1" applyAlignment="1" applyProtection="1">
      <alignment horizontal="center"/>
      <protection locked="0"/>
    </xf>
    <xf numFmtId="6" fontId="4" fillId="0" borderId="96" xfId="111" applyNumberFormat="1" applyFont="1" applyFill="1" applyBorder="1" applyProtection="1">
      <protection locked="0"/>
    </xf>
    <xf numFmtId="0" fontId="4" fillId="0" borderId="71" xfId="0" applyFont="1" applyFill="1" applyBorder="1" applyAlignment="1" applyProtection="1">
      <alignment wrapText="1"/>
      <protection locked="0"/>
    </xf>
    <xf numFmtId="0" fontId="4" fillId="0" borderId="69" xfId="0" applyFont="1" applyFill="1" applyBorder="1" applyAlignment="1" applyProtection="1">
      <alignment wrapText="1"/>
      <protection locked="0"/>
    </xf>
    <xf numFmtId="0" fontId="4" fillId="0" borderId="68" xfId="0" applyFont="1" applyFill="1" applyBorder="1" applyAlignment="1" applyProtection="1">
      <alignment wrapText="1"/>
      <protection locked="0"/>
    </xf>
    <xf numFmtId="0" fontId="4" fillId="0" borderId="56" xfId="0" applyFont="1" applyFill="1" applyBorder="1" applyAlignment="1" applyProtection="1">
      <alignment wrapText="1"/>
      <protection locked="0"/>
    </xf>
    <xf numFmtId="0" fontId="4" fillId="0" borderId="71" xfId="0" applyFont="1" applyFill="1" applyBorder="1" applyAlignment="1" applyProtection="1">
      <protection locked="0"/>
    </xf>
    <xf numFmtId="0" fontId="4" fillId="0" borderId="69" xfId="0" applyFont="1" applyFill="1" applyBorder="1" applyAlignment="1" applyProtection="1">
      <protection locked="0"/>
    </xf>
    <xf numFmtId="0" fontId="4" fillId="0" borderId="68" xfId="0" applyFont="1" applyFill="1" applyBorder="1" applyAlignment="1" applyProtection="1">
      <protection locked="0"/>
    </xf>
    <xf numFmtId="0" fontId="4" fillId="0" borderId="56" xfId="0" applyFont="1" applyFill="1" applyBorder="1" applyAlignment="1" applyProtection="1">
      <protection locked="0"/>
    </xf>
    <xf numFmtId="0" fontId="5" fillId="0" borderId="99" xfId="252" applyNumberFormat="1" applyFont="1" applyFill="1" applyBorder="1" applyAlignment="1">
      <alignment vertical="top" wrapText="1"/>
    </xf>
    <xf numFmtId="9" fontId="5" fillId="0" borderId="99" xfId="465" applyNumberFormat="1" applyFont="1" applyFill="1" applyBorder="1" applyAlignment="1">
      <alignment vertical="top" wrapText="1"/>
    </xf>
    <xf numFmtId="9" fontId="5" fillId="0" borderId="17" xfId="465" applyNumberFormat="1" applyFont="1" applyFill="1" applyBorder="1" applyAlignment="1">
      <alignment vertical="top" wrapText="1"/>
    </xf>
    <xf numFmtId="0" fontId="4" fillId="34" borderId="71" xfId="125" applyNumberFormat="1" applyFont="1" applyFill="1" applyBorder="1" applyAlignment="1" applyProtection="1">
      <alignment vertical="top" wrapText="1"/>
      <protection locked="0"/>
    </xf>
    <xf numFmtId="0" fontId="4" fillId="34" borderId="69" xfId="125" applyNumberFormat="1" applyFont="1" applyFill="1" applyBorder="1" applyAlignment="1" applyProtection="1">
      <alignment vertical="top" wrapText="1"/>
      <protection locked="0"/>
    </xf>
    <xf numFmtId="0" fontId="4" fillId="0" borderId="20" xfId="125" applyNumberFormat="1" applyFont="1" applyFill="1" applyBorder="1" applyAlignment="1" applyProtection="1">
      <alignment horizontal="left" vertical="top" wrapText="1" indent="1"/>
    </xf>
    <xf numFmtId="0" fontId="4" fillId="0" borderId="72" xfId="125" applyNumberFormat="1" applyFont="1" applyFill="1" applyBorder="1" applyAlignment="1" applyProtection="1">
      <alignment horizontal="left" vertical="top" wrapText="1" indent="1"/>
    </xf>
    <xf numFmtId="0" fontId="24" fillId="25" borderId="71" xfId="125" applyNumberFormat="1" applyFont="1" applyFill="1" applyBorder="1" applyAlignment="1">
      <alignment vertical="top" wrapText="1"/>
    </xf>
    <xf numFmtId="0" fontId="43" fillId="0" borderId="69" xfId="112" applyFont="1" applyFill="1" applyBorder="1" applyAlignment="1" applyProtection="1">
      <alignment vertical="top"/>
      <protection locked="0"/>
    </xf>
    <xf numFmtId="6" fontId="24" fillId="28" borderId="0" xfId="0" applyNumberFormat="1" applyFont="1" applyFill="1" applyBorder="1" applyProtection="1">
      <protection locked="0"/>
    </xf>
    <xf numFmtId="0" fontId="33" fillId="24" borderId="11" xfId="103" applyFont="1" applyFill="1" applyBorder="1" applyAlignment="1">
      <alignment vertical="top" wrapText="1"/>
    </xf>
    <xf numFmtId="0" fontId="33" fillId="24" borderId="13" xfId="103" applyFont="1" applyFill="1" applyBorder="1" applyAlignment="1">
      <alignment vertical="top" wrapText="1"/>
    </xf>
    <xf numFmtId="0" fontId="34" fillId="24" borderId="68" xfId="103" applyFont="1" applyFill="1" applyBorder="1" applyAlignment="1">
      <alignment vertical="top"/>
    </xf>
    <xf numFmtId="0" fontId="34" fillId="24" borderId="100" xfId="103" applyFont="1" applyFill="1" applyBorder="1" applyAlignment="1">
      <alignment vertical="top"/>
    </xf>
    <xf numFmtId="0" fontId="34" fillId="24" borderId="67" xfId="103" applyFont="1" applyFill="1" applyBorder="1" applyAlignment="1">
      <alignment vertical="top"/>
    </xf>
    <xf numFmtId="0" fontId="24" fillId="0" borderId="20" xfId="125" applyNumberFormat="1" applyFont="1" applyFill="1" applyBorder="1" applyAlignment="1" applyProtection="1">
      <alignment horizontal="left" vertical="top" wrapText="1" indent="1"/>
    </xf>
    <xf numFmtId="0" fontId="24" fillId="35" borderId="71" xfId="125" applyNumberFormat="1" applyFont="1" applyFill="1" applyBorder="1" applyAlignment="1">
      <alignment vertical="top" wrapText="1"/>
    </xf>
    <xf numFmtId="0" fontId="42" fillId="0" borderId="101" xfId="112" applyFont="1" applyFill="1" applyBorder="1" applyAlignment="1" applyProtection="1">
      <alignment vertical="top"/>
      <protection locked="0"/>
    </xf>
    <xf numFmtId="0" fontId="4" fillId="0" borderId="0" xfId="125" quotePrefix="1" applyFont="1" applyAlignment="1"/>
    <xf numFmtId="6" fontId="28" fillId="28" borderId="71" xfId="105" applyNumberFormat="1" applyFont="1" applyFill="1" applyBorder="1" applyAlignment="1" applyProtection="1">
      <alignment vertical="top" wrapText="1"/>
      <protection locked="0"/>
    </xf>
    <xf numFmtId="0" fontId="4" fillId="0" borderId="31" xfId="125" applyNumberFormat="1" applyFont="1" applyFill="1" applyBorder="1" applyAlignment="1">
      <alignment horizontal="left" vertical="top" indent="1"/>
    </xf>
    <xf numFmtId="0" fontId="24" fillId="0" borderId="0" xfId="125" applyFont="1" applyAlignment="1"/>
    <xf numFmtId="0" fontId="24" fillId="0" borderId="72" xfId="125" applyNumberFormat="1" applyFont="1" applyFill="1" applyBorder="1" applyAlignment="1">
      <alignment horizontal="left" vertical="top" wrapText="1" indent="1"/>
    </xf>
    <xf numFmtId="6" fontId="24" fillId="28" borderId="72" xfId="0" applyNumberFormat="1" applyFont="1" applyFill="1" applyBorder="1" applyProtection="1">
      <protection locked="0"/>
    </xf>
    <xf numFmtId="6" fontId="24" fillId="28" borderId="78" xfId="0" applyNumberFormat="1" applyFont="1" applyFill="1" applyBorder="1" applyProtection="1">
      <protection locked="0"/>
    </xf>
    <xf numFmtId="6" fontId="24" fillId="28" borderId="73" xfId="0" applyNumberFormat="1" applyFont="1" applyFill="1" applyBorder="1" applyProtection="1">
      <protection locked="0"/>
    </xf>
    <xf numFmtId="6" fontId="28" fillId="28" borderId="103" xfId="105" applyNumberFormat="1" applyFont="1" applyFill="1" applyBorder="1" applyAlignment="1" applyProtection="1">
      <alignment vertical="top" wrapText="1"/>
      <protection locked="0"/>
    </xf>
    <xf numFmtId="6" fontId="28" fillId="28" borderId="104" xfId="105" applyNumberFormat="1" applyFont="1" applyFill="1" applyBorder="1" applyAlignment="1" applyProtection="1">
      <alignment vertical="top" wrapText="1"/>
      <protection locked="0"/>
    </xf>
    <xf numFmtId="6" fontId="28" fillId="28" borderId="105" xfId="105" applyNumberFormat="1" applyFont="1" applyFill="1" applyBorder="1" applyAlignment="1" applyProtection="1">
      <alignment vertical="top" wrapText="1"/>
      <protection locked="0"/>
    </xf>
    <xf numFmtId="6" fontId="24" fillId="0" borderId="0" xfId="125" applyNumberFormat="1" applyFont="1" applyFill="1" applyBorder="1" applyAlignment="1">
      <alignment vertical="top"/>
    </xf>
    <xf numFmtId="6" fontId="28" fillId="28" borderId="106" xfId="105" applyNumberFormat="1" applyFont="1" applyFill="1" applyBorder="1" applyAlignment="1" applyProtection="1">
      <alignment vertical="top" wrapText="1"/>
      <protection locked="0"/>
    </xf>
    <xf numFmtId="6" fontId="24" fillId="28" borderId="107" xfId="0" applyNumberFormat="1" applyFont="1" applyFill="1" applyBorder="1" applyProtection="1">
      <protection locked="0"/>
    </xf>
    <xf numFmtId="0" fontId="0" fillId="0" borderId="0" xfId="125" applyFont="1" applyFill="1" applyAlignment="1" applyProtection="1"/>
    <xf numFmtId="0" fontId="0" fillId="0" borderId="20" xfId="125" applyNumberFormat="1" applyFont="1" applyFill="1" applyBorder="1" applyAlignment="1" applyProtection="1">
      <alignment horizontal="left" vertical="top" indent="1"/>
    </xf>
    <xf numFmtId="6" fontId="0" fillId="28" borderId="26" xfId="0" applyNumberFormat="1" applyFont="1" applyFill="1" applyBorder="1" applyAlignment="1" applyProtection="1">
      <alignment vertical="top"/>
      <protection locked="0"/>
    </xf>
    <xf numFmtId="6" fontId="0" fillId="28" borderId="28" xfId="0" applyNumberFormat="1" applyFont="1" applyFill="1" applyBorder="1" applyAlignment="1" applyProtection="1">
      <alignment vertical="top"/>
      <protection locked="0"/>
    </xf>
    <xf numFmtId="165" fontId="0" fillId="29" borderId="28" xfId="51" applyNumberFormat="1" applyFont="1" applyFill="1" applyBorder="1" applyAlignment="1" applyProtection="1">
      <alignment vertical="top"/>
      <protection locked="0"/>
    </xf>
    <xf numFmtId="6" fontId="0" fillId="28" borderId="11" xfId="0" applyNumberFormat="1" applyFont="1" applyFill="1" applyBorder="1" applyAlignment="1" applyProtection="1">
      <alignment vertical="top"/>
      <protection locked="0"/>
    </xf>
    <xf numFmtId="6" fontId="0" fillId="28" borderId="20" xfId="0" applyNumberFormat="1" applyFont="1" applyFill="1" applyBorder="1" applyAlignment="1" applyProtection="1">
      <alignment vertical="top"/>
      <protection locked="0"/>
    </xf>
    <xf numFmtId="6" fontId="0" fillId="28" borderId="23" xfId="0" applyNumberFormat="1" applyFont="1" applyFill="1" applyBorder="1" applyAlignment="1" applyProtection="1">
      <alignment vertical="top"/>
      <protection locked="0"/>
    </xf>
    <xf numFmtId="165" fontId="0" fillId="29" borderId="82" xfId="51" applyNumberFormat="1" applyFont="1" applyFill="1" applyBorder="1" applyAlignment="1" applyProtection="1">
      <alignment vertical="top"/>
      <protection locked="0"/>
    </xf>
    <xf numFmtId="0" fontId="0" fillId="0" borderId="0" xfId="125" applyFont="1" applyFill="1" applyAlignment="1"/>
    <xf numFmtId="0" fontId="0" fillId="0" borderId="20" xfId="125" applyNumberFormat="1" applyFont="1" applyFill="1" applyBorder="1" applyAlignment="1" applyProtection="1">
      <alignment horizontal="left" vertical="top" wrapText="1" indent="1"/>
    </xf>
    <xf numFmtId="6" fontId="0" fillId="29" borderId="28" xfId="51" applyNumberFormat="1" applyFont="1" applyFill="1" applyBorder="1" applyAlignment="1" applyProtection="1">
      <alignment vertical="top"/>
      <protection locked="0"/>
    </xf>
    <xf numFmtId="6" fontId="0" fillId="28" borderId="108" xfId="0" applyNumberFormat="1" applyFont="1" applyFill="1" applyBorder="1" applyAlignment="1" applyProtection="1">
      <alignment vertical="top"/>
      <protection locked="0"/>
    </xf>
    <xf numFmtId="6" fontId="0" fillId="29" borderId="82" xfId="51" applyNumberFormat="1" applyFont="1" applyFill="1" applyBorder="1" applyAlignment="1" applyProtection="1">
      <alignment vertical="top"/>
      <protection locked="0"/>
    </xf>
    <xf numFmtId="0" fontId="0" fillId="0" borderId="0" xfId="125" applyFont="1" applyAlignment="1"/>
    <xf numFmtId="0" fontId="14" fillId="36" borderId="109" xfId="105" applyFont="1" applyFill="1" applyBorder="1" applyAlignment="1" applyProtection="1">
      <alignment wrapText="1"/>
    </xf>
    <xf numFmtId="6" fontId="31" fillId="28" borderId="109" xfId="105" applyNumberFormat="1" applyFont="1" applyFill="1" applyBorder="1" applyAlignment="1">
      <alignment vertical="top" wrapText="1"/>
    </xf>
    <xf numFmtId="6" fontId="31" fillId="28" borderId="110" xfId="105" applyNumberFormat="1" applyFont="1" applyFill="1" applyBorder="1" applyAlignment="1">
      <alignment vertical="top" wrapText="1"/>
    </xf>
    <xf numFmtId="6" fontId="31" fillId="28" borderId="111" xfId="105" applyNumberFormat="1" applyFont="1" applyFill="1" applyBorder="1" applyAlignment="1">
      <alignment vertical="top" wrapText="1"/>
    </xf>
    <xf numFmtId="6" fontId="31" fillId="28" borderId="112" xfId="105" applyNumberFormat="1" applyFont="1" applyFill="1" applyBorder="1" applyAlignment="1">
      <alignment vertical="top" wrapText="1"/>
    </xf>
    <xf numFmtId="165" fontId="4" fillId="28" borderId="20" xfId="465" applyNumberFormat="1" applyFont="1" applyFill="1" applyBorder="1" applyProtection="1">
      <protection locked="0"/>
    </xf>
    <xf numFmtId="165" fontId="4" fillId="28" borderId="23" xfId="465" applyNumberFormat="1" applyFont="1" applyFill="1" applyBorder="1" applyProtection="1">
      <protection locked="0"/>
    </xf>
    <xf numFmtId="6" fontId="4" fillId="0" borderId="0" xfId="125" applyNumberFormat="1" applyFont="1" applyFill="1" applyAlignment="1"/>
    <xf numFmtId="6" fontId="4" fillId="0" borderId="0" xfId="125" applyNumberFormat="1" applyFont="1" applyAlignment="1"/>
    <xf numFmtId="6" fontId="4" fillId="0" borderId="0" xfId="0" applyNumberFormat="1" applyFont="1"/>
    <xf numFmtId="6" fontId="24" fillId="0" borderId="26" xfId="51" applyNumberFormat="1" applyFont="1" applyFill="1" applyBorder="1" applyAlignment="1" applyProtection="1">
      <alignment vertical="top"/>
      <protection locked="0"/>
    </xf>
    <xf numFmtId="6" fontId="24" fillId="0" borderId="28" xfId="51" applyNumberFormat="1" applyFont="1" applyFill="1" applyBorder="1" applyAlignment="1" applyProtection="1">
      <alignment vertical="top"/>
      <protection locked="0"/>
    </xf>
    <xf numFmtId="165" fontId="24" fillId="0" borderId="28" xfId="51" applyNumberFormat="1" applyFont="1" applyFill="1" applyBorder="1" applyAlignment="1" applyProtection="1">
      <alignment vertical="top"/>
      <protection locked="0"/>
    </xf>
    <xf numFmtId="6" fontId="24" fillId="0" borderId="75" xfId="51" applyNumberFormat="1" applyFont="1" applyFill="1" applyBorder="1" applyAlignment="1" applyProtection="1">
      <alignment vertical="top"/>
      <protection locked="0"/>
    </xf>
    <xf numFmtId="6" fontId="24" fillId="0" borderId="82" xfId="51" applyNumberFormat="1" applyFont="1" applyFill="1" applyBorder="1" applyAlignment="1" applyProtection="1">
      <alignment vertical="top"/>
      <protection locked="0"/>
    </xf>
    <xf numFmtId="165" fontId="24" fillId="0" borderId="82" xfId="51" applyNumberFormat="1" applyFont="1" applyFill="1" applyBorder="1" applyAlignment="1" applyProtection="1">
      <alignment vertical="top"/>
      <protection locked="0"/>
    </xf>
    <xf numFmtId="6" fontId="24" fillId="0" borderId="102" xfId="51" applyNumberFormat="1" applyFont="1" applyFill="1" applyBorder="1" applyAlignment="1" applyProtection="1">
      <alignment vertical="top"/>
      <protection locked="0"/>
    </xf>
    <xf numFmtId="0" fontId="24" fillId="0" borderId="0" xfId="125" applyFont="1" applyAlignment="1" applyProtection="1">
      <alignment horizontal="center" vertical="center" wrapText="1"/>
      <protection locked="0"/>
    </xf>
    <xf numFmtId="0" fontId="24" fillId="0" borderId="72" xfId="125" applyNumberFormat="1" applyFont="1" applyFill="1" applyBorder="1" applyAlignment="1" applyProtection="1">
      <alignment horizontal="left" vertical="top" wrapText="1" indent="1"/>
    </xf>
    <xf numFmtId="6" fontId="24" fillId="28" borderId="113" xfId="0" applyNumberFormat="1" applyFont="1" applyFill="1" applyBorder="1" applyProtection="1">
      <protection locked="0"/>
    </xf>
    <xf numFmtId="6" fontId="31" fillId="28" borderId="114" xfId="105" applyNumberFormat="1" applyFont="1" applyFill="1" applyBorder="1" applyAlignment="1">
      <alignment vertical="top" wrapText="1"/>
    </xf>
    <xf numFmtId="6" fontId="4" fillId="28" borderId="113" xfId="0" applyNumberFormat="1" applyFont="1" applyFill="1" applyBorder="1" applyProtection="1">
      <protection locked="0"/>
    </xf>
    <xf numFmtId="6" fontId="4" fillId="28" borderId="94" xfId="0" applyNumberFormat="1" applyFont="1" applyFill="1" applyBorder="1" applyProtection="1">
      <protection locked="0"/>
    </xf>
    <xf numFmtId="6" fontId="0" fillId="28" borderId="113" xfId="0" applyNumberFormat="1" applyFont="1" applyFill="1" applyBorder="1" applyAlignment="1" applyProtection="1">
      <alignment vertical="top"/>
      <protection locked="0"/>
    </xf>
    <xf numFmtId="6" fontId="0" fillId="28" borderId="115" xfId="0" applyNumberFormat="1" applyFont="1" applyFill="1" applyBorder="1" applyAlignment="1" applyProtection="1">
      <alignment vertical="top"/>
      <protection locked="0"/>
    </xf>
    <xf numFmtId="6" fontId="24" fillId="0" borderId="74" xfId="51" applyNumberFormat="1" applyFont="1" applyFill="1" applyBorder="1" applyAlignment="1" applyProtection="1">
      <alignment vertical="top"/>
      <protection locked="0"/>
    </xf>
    <xf numFmtId="165" fontId="24" fillId="0" borderId="75" xfId="51" applyNumberFormat="1" applyFont="1" applyFill="1" applyBorder="1" applyAlignment="1" applyProtection="1">
      <alignment vertical="top"/>
      <protection locked="0"/>
    </xf>
    <xf numFmtId="6" fontId="24" fillId="28" borderId="116" xfId="0" applyNumberFormat="1" applyFont="1" applyFill="1" applyBorder="1" applyProtection="1">
      <protection locked="0"/>
    </xf>
    <xf numFmtId="0" fontId="39" fillId="33" borderId="68" xfId="125" applyFont="1" applyFill="1" applyBorder="1" applyAlignment="1" applyProtection="1">
      <alignment horizontal="center"/>
      <protection locked="0"/>
    </xf>
    <xf numFmtId="0" fontId="39" fillId="33" borderId="67" xfId="125" applyFont="1" applyFill="1" applyBorder="1" applyAlignment="1" applyProtection="1">
      <alignment horizontal="center"/>
      <protection locked="0"/>
    </xf>
    <xf numFmtId="0" fontId="4" fillId="0" borderId="61" xfId="111" applyNumberFormat="1" applyFont="1" applyFill="1" applyBorder="1" applyAlignment="1" applyProtection="1">
      <alignment horizontal="left" vertical="top"/>
      <protection locked="0"/>
    </xf>
    <xf numFmtId="0" fontId="4" fillId="0" borderId="30" xfId="111" applyNumberFormat="1" applyFont="1" applyFill="1" applyBorder="1" applyAlignment="1" applyProtection="1">
      <alignment horizontal="left" vertical="top"/>
      <protection locked="0"/>
    </xf>
    <xf numFmtId="0" fontId="4" fillId="0" borderId="66" xfId="111" applyNumberFormat="1" applyFont="1" applyFill="1" applyBorder="1" applyAlignment="1" applyProtection="1">
      <alignment horizontal="left" vertical="top"/>
      <protection locked="0"/>
    </xf>
    <xf numFmtId="0" fontId="4" fillId="0" borderId="62" xfId="111" applyNumberFormat="1" applyFont="1" applyFill="1" applyBorder="1" applyAlignment="1" applyProtection="1">
      <alignment horizontal="left" vertical="top"/>
      <protection locked="0"/>
    </xf>
    <xf numFmtId="0" fontId="4" fillId="0" borderId="63" xfId="111" applyNumberFormat="1" applyFont="1" applyFill="1" applyBorder="1" applyAlignment="1" applyProtection="1">
      <alignment horizontal="left" vertical="top"/>
      <protection locked="0"/>
    </xf>
    <xf numFmtId="0" fontId="4" fillId="0" borderId="65" xfId="111" applyNumberFormat="1" applyFont="1" applyFill="1" applyBorder="1" applyAlignment="1" applyProtection="1">
      <alignment horizontal="left" vertical="top"/>
      <protection locked="0"/>
    </xf>
  </cellXfs>
  <cellStyles count="46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2" xfId="62"/>
    <cellStyle name="Comma 2 2" xfId="63"/>
    <cellStyle name="Comma 2 2 2" xfId="64"/>
    <cellStyle name="Comma 2 2 3" xfId="65"/>
    <cellStyle name="Comma 2 2 4" xfId="66"/>
    <cellStyle name="Comma 2 2 5" xfId="67"/>
    <cellStyle name="Comma 2 2 6" xfId="68"/>
    <cellStyle name="Comma 2 2 7" xfId="69"/>
    <cellStyle name="Comma 2 2 8" xfId="70"/>
    <cellStyle name="Comma 3" xfId="71"/>
    <cellStyle name="Comma 3 2" xfId="72"/>
    <cellStyle name="Comma 3 3" xfId="73"/>
    <cellStyle name="Comma 3 4" xfId="74"/>
    <cellStyle name="Comma 3 5" xfId="75"/>
    <cellStyle name="Comma 3 6" xfId="76"/>
    <cellStyle name="Comma 3 7" xfId="77"/>
    <cellStyle name="Comma 3 8" xfId="78"/>
    <cellStyle name="Comma 4" xfId="79"/>
    <cellStyle name="Currency" xfId="80" builtinId="4"/>
    <cellStyle name="Currency 2" xfId="81"/>
    <cellStyle name="Currency 2 2" xfId="82"/>
    <cellStyle name="Currency 2 2 2" xfId="83"/>
    <cellStyle name="Currency 2 2 3" xfId="84"/>
    <cellStyle name="Currency 2 2 4" xfId="85"/>
    <cellStyle name="Currency 2 2 5" xfId="86"/>
    <cellStyle name="Currency 2 2 6" xfId="87"/>
    <cellStyle name="Currency 2 2 7" xfId="88"/>
    <cellStyle name="Currency 2 2 8" xfId="89"/>
    <cellStyle name="Currency 3" xfId="90"/>
    <cellStyle name="Currency 3 2" xfId="91"/>
    <cellStyle name="Currency 3 3" xfId="92"/>
    <cellStyle name="Currency 3 4" xfId="93"/>
    <cellStyle name="Currency 3 5" xfId="94"/>
    <cellStyle name="Currency 3 6" xfId="95"/>
    <cellStyle name="Currency 3 7" xfId="96"/>
    <cellStyle name="Currency 3 8" xfId="97"/>
    <cellStyle name="Currency 4" xfId="98"/>
    <cellStyle name="Explanatory Text" xfId="99" builtinId="53" customBuiltin="1"/>
    <cellStyle name="Explanatory Text 2" xfId="100"/>
    <cellStyle name="Good" xfId="101" builtinId="26" customBuiltin="1"/>
    <cellStyle name="Good 2" xfId="102"/>
    <cellStyle name="Heading 1" xfId="103" builtinId="16" customBuiltin="1"/>
    <cellStyle name="Heading 1 2" xfId="104"/>
    <cellStyle name="Heading 2" xfId="105" builtinId="17" customBuiltin="1"/>
    <cellStyle name="Heading 2 2" xfId="106"/>
    <cellStyle name="Heading 3" xfId="107" builtinId="18" customBuiltin="1"/>
    <cellStyle name="Heading 3 2" xfId="108"/>
    <cellStyle name="Heading 4" xfId="109" builtinId="19" customBuiltin="1"/>
    <cellStyle name="Heading 4 2" xfId="110"/>
    <cellStyle name="Input" xfId="111" builtinId="20" customBuiltin="1"/>
    <cellStyle name="Input 2" xfId="112"/>
    <cellStyle name="Input 3" xfId="113"/>
    <cellStyle name="Input 4" xfId="114"/>
    <cellStyle name="Input 5" xfId="115"/>
    <cellStyle name="Input 6" xfId="116"/>
    <cellStyle name="Input 7" xfId="117"/>
    <cellStyle name="Input 8" xfId="118"/>
    <cellStyle name="Input 9" xfId="119"/>
    <cellStyle name="Linked Cell" xfId="120" builtinId="24" customBuiltin="1"/>
    <cellStyle name="Linked Cell 2" xfId="121"/>
    <cellStyle name="Neutral" xfId="122" builtinId="28" customBuiltin="1"/>
    <cellStyle name="Neutral 2" xfId="123"/>
    <cellStyle name="Normal" xfId="0" builtinId="0"/>
    <cellStyle name="Normal 2" xfId="124"/>
    <cellStyle name="Normal 2 2" xfId="125"/>
    <cellStyle name="Normal 2 3" xfId="126"/>
    <cellStyle name="Normal 2 4" xfId="127"/>
    <cellStyle name="Normal 2 5" xfId="128"/>
    <cellStyle name="Normal 2 6" xfId="129"/>
    <cellStyle name="Normal 2 7" xfId="130"/>
    <cellStyle name="Normal 2 8" xfId="131"/>
    <cellStyle name="Normal 3" xfId="132"/>
    <cellStyle name="Normal 3 10" xfId="199"/>
    <cellStyle name="Normal 3 10 2" xfId="233"/>
    <cellStyle name="Normal 3 10 2 2" xfId="253"/>
    <cellStyle name="Normal 3 10 2 2 2" xfId="254"/>
    <cellStyle name="Normal 3 10 2 3" xfId="255"/>
    <cellStyle name="Normal 3 10 3" xfId="256"/>
    <cellStyle name="Normal 3 10 3 2" xfId="257"/>
    <cellStyle name="Normal 3 10 4" xfId="258"/>
    <cellStyle name="Normal 3 11" xfId="250"/>
    <cellStyle name="Normal 3 11 2" xfId="259"/>
    <cellStyle name="Normal 3 11 2 2" xfId="260"/>
    <cellStyle name="Normal 3 11 3" xfId="261"/>
    <cellStyle name="Normal 3 12" xfId="216"/>
    <cellStyle name="Normal 3 12 2" xfId="262"/>
    <cellStyle name="Normal 3 12 2 2" xfId="263"/>
    <cellStyle name="Normal 3 12 3" xfId="264"/>
    <cellStyle name="Normal 3 13" xfId="265"/>
    <cellStyle name="Normal 3 13 2" xfId="266"/>
    <cellStyle name="Normal 3 14" xfId="267"/>
    <cellStyle name="Normal 3 2" xfId="133"/>
    <cellStyle name="Normal 3 2 10" xfId="251"/>
    <cellStyle name="Normal 3 2 10 2" xfId="268"/>
    <cellStyle name="Normal 3 2 10 2 2" xfId="269"/>
    <cellStyle name="Normal 3 2 10 3" xfId="270"/>
    <cellStyle name="Normal 3 2 11" xfId="217"/>
    <cellStyle name="Normal 3 2 11 2" xfId="271"/>
    <cellStyle name="Normal 3 2 11 2 2" xfId="272"/>
    <cellStyle name="Normal 3 2 11 3" xfId="273"/>
    <cellStyle name="Normal 3 2 12" xfId="274"/>
    <cellStyle name="Normal 3 2 12 2" xfId="275"/>
    <cellStyle name="Normal 3 2 13" xfId="276"/>
    <cellStyle name="Normal 3 2 2" xfId="134"/>
    <cellStyle name="Normal 3 2 2 2" xfId="201"/>
    <cellStyle name="Normal 3 2 2 2 2" xfId="235"/>
    <cellStyle name="Normal 3 2 2 2 2 2" xfId="277"/>
    <cellStyle name="Normal 3 2 2 2 2 2 2" xfId="278"/>
    <cellStyle name="Normal 3 2 2 2 2 3" xfId="279"/>
    <cellStyle name="Normal 3 2 2 2 3" xfId="280"/>
    <cellStyle name="Normal 3 2 2 2 3 2" xfId="281"/>
    <cellStyle name="Normal 3 2 2 2 4" xfId="282"/>
    <cellStyle name="Normal 3 2 2 3" xfId="218"/>
    <cellStyle name="Normal 3 2 2 3 2" xfId="283"/>
    <cellStyle name="Normal 3 2 2 3 2 2" xfId="284"/>
    <cellStyle name="Normal 3 2 2 3 3" xfId="285"/>
    <cellStyle name="Normal 3 2 2 4" xfId="286"/>
    <cellStyle name="Normal 3 2 2 4 2" xfId="287"/>
    <cellStyle name="Normal 3 2 2 5" xfId="288"/>
    <cellStyle name="Normal 3 2 3" xfId="135"/>
    <cellStyle name="Normal 3 2 3 2" xfId="202"/>
    <cellStyle name="Normal 3 2 3 2 2" xfId="236"/>
    <cellStyle name="Normal 3 2 3 2 2 2" xfId="289"/>
    <cellStyle name="Normal 3 2 3 2 2 2 2" xfId="290"/>
    <cellStyle name="Normal 3 2 3 2 2 3" xfId="291"/>
    <cellStyle name="Normal 3 2 3 2 3" xfId="292"/>
    <cellStyle name="Normal 3 2 3 2 3 2" xfId="293"/>
    <cellStyle name="Normal 3 2 3 2 4" xfId="294"/>
    <cellStyle name="Normal 3 2 3 3" xfId="219"/>
    <cellStyle name="Normal 3 2 3 3 2" xfId="295"/>
    <cellStyle name="Normal 3 2 3 3 2 2" xfId="296"/>
    <cellStyle name="Normal 3 2 3 3 3" xfId="297"/>
    <cellStyle name="Normal 3 2 3 4" xfId="298"/>
    <cellStyle name="Normal 3 2 3 4 2" xfId="299"/>
    <cellStyle name="Normal 3 2 3 5" xfId="300"/>
    <cellStyle name="Normal 3 2 4" xfId="136"/>
    <cellStyle name="Normal 3 2 4 2" xfId="203"/>
    <cellStyle name="Normal 3 2 4 2 2" xfId="237"/>
    <cellStyle name="Normal 3 2 4 2 2 2" xfId="301"/>
    <cellStyle name="Normal 3 2 4 2 2 2 2" xfId="302"/>
    <cellStyle name="Normal 3 2 4 2 2 3" xfId="303"/>
    <cellStyle name="Normal 3 2 4 2 3" xfId="304"/>
    <cellStyle name="Normal 3 2 4 2 3 2" xfId="305"/>
    <cellStyle name="Normal 3 2 4 2 4" xfId="306"/>
    <cellStyle name="Normal 3 2 4 3" xfId="220"/>
    <cellStyle name="Normal 3 2 4 3 2" xfId="307"/>
    <cellStyle name="Normal 3 2 4 3 2 2" xfId="308"/>
    <cellStyle name="Normal 3 2 4 3 3" xfId="309"/>
    <cellStyle name="Normal 3 2 4 4" xfId="310"/>
    <cellStyle name="Normal 3 2 4 4 2" xfId="311"/>
    <cellStyle name="Normal 3 2 4 5" xfId="312"/>
    <cellStyle name="Normal 3 2 5" xfId="137"/>
    <cellStyle name="Normal 3 2 5 2" xfId="204"/>
    <cellStyle name="Normal 3 2 5 2 2" xfId="238"/>
    <cellStyle name="Normal 3 2 5 2 2 2" xfId="313"/>
    <cellStyle name="Normal 3 2 5 2 2 2 2" xfId="314"/>
    <cellStyle name="Normal 3 2 5 2 2 3" xfId="315"/>
    <cellStyle name="Normal 3 2 5 2 3" xfId="316"/>
    <cellStyle name="Normal 3 2 5 2 3 2" xfId="317"/>
    <cellStyle name="Normal 3 2 5 2 4" xfId="318"/>
    <cellStyle name="Normal 3 2 5 3" xfId="221"/>
    <cellStyle name="Normal 3 2 5 3 2" xfId="319"/>
    <cellStyle name="Normal 3 2 5 3 2 2" xfId="320"/>
    <cellStyle name="Normal 3 2 5 3 3" xfId="321"/>
    <cellStyle name="Normal 3 2 5 4" xfId="322"/>
    <cellStyle name="Normal 3 2 5 4 2" xfId="323"/>
    <cellStyle name="Normal 3 2 5 5" xfId="324"/>
    <cellStyle name="Normal 3 2 6" xfId="138"/>
    <cellStyle name="Normal 3 2 6 2" xfId="205"/>
    <cellStyle name="Normal 3 2 6 2 2" xfId="239"/>
    <cellStyle name="Normal 3 2 6 2 2 2" xfId="325"/>
    <cellStyle name="Normal 3 2 6 2 2 2 2" xfId="326"/>
    <cellStyle name="Normal 3 2 6 2 2 3" xfId="327"/>
    <cellStyle name="Normal 3 2 6 2 3" xfId="328"/>
    <cellStyle name="Normal 3 2 6 2 3 2" xfId="329"/>
    <cellStyle name="Normal 3 2 6 2 4" xfId="330"/>
    <cellStyle name="Normal 3 2 6 3" xfId="222"/>
    <cellStyle name="Normal 3 2 6 3 2" xfId="331"/>
    <cellStyle name="Normal 3 2 6 3 2 2" xfId="332"/>
    <cellStyle name="Normal 3 2 6 3 3" xfId="333"/>
    <cellStyle name="Normal 3 2 6 4" xfId="334"/>
    <cellStyle name="Normal 3 2 6 4 2" xfId="335"/>
    <cellStyle name="Normal 3 2 6 5" xfId="336"/>
    <cellStyle name="Normal 3 2 7" xfId="139"/>
    <cellStyle name="Normal 3 2 7 2" xfId="206"/>
    <cellStyle name="Normal 3 2 7 2 2" xfId="240"/>
    <cellStyle name="Normal 3 2 7 2 2 2" xfId="337"/>
    <cellStyle name="Normal 3 2 7 2 2 2 2" xfId="338"/>
    <cellStyle name="Normal 3 2 7 2 2 3" xfId="339"/>
    <cellStyle name="Normal 3 2 7 2 3" xfId="340"/>
    <cellStyle name="Normal 3 2 7 2 3 2" xfId="341"/>
    <cellStyle name="Normal 3 2 7 2 4" xfId="342"/>
    <cellStyle name="Normal 3 2 7 3" xfId="223"/>
    <cellStyle name="Normal 3 2 7 3 2" xfId="343"/>
    <cellStyle name="Normal 3 2 7 3 2 2" xfId="344"/>
    <cellStyle name="Normal 3 2 7 3 3" xfId="345"/>
    <cellStyle name="Normal 3 2 7 4" xfId="346"/>
    <cellStyle name="Normal 3 2 7 4 2" xfId="347"/>
    <cellStyle name="Normal 3 2 7 5" xfId="348"/>
    <cellStyle name="Normal 3 2 8" xfId="140"/>
    <cellStyle name="Normal 3 2 8 2" xfId="207"/>
    <cellStyle name="Normal 3 2 8 2 2" xfId="241"/>
    <cellStyle name="Normal 3 2 8 2 2 2" xfId="349"/>
    <cellStyle name="Normal 3 2 8 2 2 2 2" xfId="350"/>
    <cellStyle name="Normal 3 2 8 2 2 3" xfId="351"/>
    <cellStyle name="Normal 3 2 8 2 3" xfId="352"/>
    <cellStyle name="Normal 3 2 8 2 3 2" xfId="353"/>
    <cellStyle name="Normal 3 2 8 2 4" xfId="354"/>
    <cellStyle name="Normal 3 2 8 3" xfId="224"/>
    <cellStyle name="Normal 3 2 8 3 2" xfId="355"/>
    <cellStyle name="Normal 3 2 8 3 2 2" xfId="356"/>
    <cellStyle name="Normal 3 2 8 3 3" xfId="357"/>
    <cellStyle name="Normal 3 2 8 4" xfId="358"/>
    <cellStyle name="Normal 3 2 8 4 2" xfId="359"/>
    <cellStyle name="Normal 3 2 8 5" xfId="360"/>
    <cellStyle name="Normal 3 2 9" xfId="200"/>
    <cellStyle name="Normal 3 2 9 2" xfId="234"/>
    <cellStyle name="Normal 3 2 9 2 2" xfId="361"/>
    <cellStyle name="Normal 3 2 9 2 2 2" xfId="362"/>
    <cellStyle name="Normal 3 2 9 2 3" xfId="363"/>
    <cellStyle name="Normal 3 2 9 3" xfId="364"/>
    <cellStyle name="Normal 3 2 9 3 2" xfId="365"/>
    <cellStyle name="Normal 3 2 9 4" xfId="366"/>
    <cellStyle name="Normal 3 3" xfId="141"/>
    <cellStyle name="Normal 3 3 2" xfId="208"/>
    <cellStyle name="Normal 3 3 2 2" xfId="242"/>
    <cellStyle name="Normal 3 3 2 2 2" xfId="367"/>
    <cellStyle name="Normal 3 3 2 2 2 2" xfId="368"/>
    <cellStyle name="Normal 3 3 2 2 3" xfId="369"/>
    <cellStyle name="Normal 3 3 2 3" xfId="370"/>
    <cellStyle name="Normal 3 3 2 3 2" xfId="371"/>
    <cellStyle name="Normal 3 3 2 4" xfId="372"/>
    <cellStyle name="Normal 3 3 3" xfId="225"/>
    <cellStyle name="Normal 3 3 3 2" xfId="373"/>
    <cellStyle name="Normal 3 3 3 2 2" xfId="374"/>
    <cellStyle name="Normal 3 3 3 3" xfId="375"/>
    <cellStyle name="Normal 3 3 4" xfId="376"/>
    <cellStyle name="Normal 3 3 4 2" xfId="377"/>
    <cellStyle name="Normal 3 3 5" xfId="378"/>
    <cellStyle name="Normal 3 4" xfId="142"/>
    <cellStyle name="Normal 3 4 2" xfId="209"/>
    <cellStyle name="Normal 3 4 2 2" xfId="243"/>
    <cellStyle name="Normal 3 4 2 2 2" xfId="379"/>
    <cellStyle name="Normal 3 4 2 2 2 2" xfId="380"/>
    <cellStyle name="Normal 3 4 2 2 3" xfId="381"/>
    <cellStyle name="Normal 3 4 2 3" xfId="382"/>
    <cellStyle name="Normal 3 4 2 3 2" xfId="383"/>
    <cellStyle name="Normal 3 4 2 4" xfId="384"/>
    <cellStyle name="Normal 3 4 3" xfId="226"/>
    <cellStyle name="Normal 3 4 3 2" xfId="385"/>
    <cellStyle name="Normal 3 4 3 2 2" xfId="386"/>
    <cellStyle name="Normal 3 4 3 3" xfId="387"/>
    <cellStyle name="Normal 3 4 4" xfId="388"/>
    <cellStyle name="Normal 3 4 4 2" xfId="389"/>
    <cellStyle name="Normal 3 4 5" xfId="390"/>
    <cellStyle name="Normal 3 5" xfId="143"/>
    <cellStyle name="Normal 3 5 2" xfId="210"/>
    <cellStyle name="Normal 3 5 2 2" xfId="244"/>
    <cellStyle name="Normal 3 5 2 2 2" xfId="391"/>
    <cellStyle name="Normal 3 5 2 2 2 2" xfId="392"/>
    <cellStyle name="Normal 3 5 2 2 3" xfId="393"/>
    <cellStyle name="Normal 3 5 2 3" xfId="394"/>
    <cellStyle name="Normal 3 5 2 3 2" xfId="395"/>
    <cellStyle name="Normal 3 5 2 4" xfId="396"/>
    <cellStyle name="Normal 3 5 3" xfId="227"/>
    <cellStyle name="Normal 3 5 3 2" xfId="397"/>
    <cellStyle name="Normal 3 5 3 2 2" xfId="398"/>
    <cellStyle name="Normal 3 5 3 3" xfId="399"/>
    <cellStyle name="Normal 3 5 4" xfId="400"/>
    <cellStyle name="Normal 3 5 4 2" xfId="401"/>
    <cellStyle name="Normal 3 5 5" xfId="402"/>
    <cellStyle name="Normal 3 6" xfId="144"/>
    <cellStyle name="Normal 3 6 2" xfId="211"/>
    <cellStyle name="Normal 3 6 2 2" xfId="245"/>
    <cellStyle name="Normal 3 6 2 2 2" xfId="403"/>
    <cellStyle name="Normal 3 6 2 2 2 2" xfId="404"/>
    <cellStyle name="Normal 3 6 2 2 3" xfId="405"/>
    <cellStyle name="Normal 3 6 2 3" xfId="406"/>
    <cellStyle name="Normal 3 6 2 3 2" xfId="407"/>
    <cellStyle name="Normal 3 6 2 4" xfId="408"/>
    <cellStyle name="Normal 3 6 3" xfId="228"/>
    <cellStyle name="Normal 3 6 3 2" xfId="409"/>
    <cellStyle name="Normal 3 6 3 2 2" xfId="410"/>
    <cellStyle name="Normal 3 6 3 3" xfId="411"/>
    <cellStyle name="Normal 3 6 4" xfId="412"/>
    <cellStyle name="Normal 3 6 4 2" xfId="413"/>
    <cellStyle name="Normal 3 6 5" xfId="414"/>
    <cellStyle name="Normal 3 7" xfId="145"/>
    <cellStyle name="Normal 3 7 2" xfId="212"/>
    <cellStyle name="Normal 3 7 2 2" xfId="246"/>
    <cellStyle name="Normal 3 7 2 2 2" xfId="415"/>
    <cellStyle name="Normal 3 7 2 2 2 2" xfId="416"/>
    <cellStyle name="Normal 3 7 2 2 3" xfId="417"/>
    <cellStyle name="Normal 3 7 2 3" xfId="418"/>
    <cellStyle name="Normal 3 7 2 3 2" xfId="419"/>
    <cellStyle name="Normal 3 7 2 4" xfId="420"/>
    <cellStyle name="Normal 3 7 3" xfId="229"/>
    <cellStyle name="Normal 3 7 3 2" xfId="421"/>
    <cellStyle name="Normal 3 7 3 2 2" xfId="422"/>
    <cellStyle name="Normal 3 7 3 3" xfId="423"/>
    <cellStyle name="Normal 3 7 4" xfId="424"/>
    <cellStyle name="Normal 3 7 4 2" xfId="425"/>
    <cellStyle name="Normal 3 7 5" xfId="426"/>
    <cellStyle name="Normal 3 8" xfId="146"/>
    <cellStyle name="Normal 3 8 2" xfId="213"/>
    <cellStyle name="Normal 3 8 2 2" xfId="247"/>
    <cellStyle name="Normal 3 8 2 2 2" xfId="427"/>
    <cellStyle name="Normal 3 8 2 2 2 2" xfId="428"/>
    <cellStyle name="Normal 3 8 2 2 3" xfId="429"/>
    <cellStyle name="Normal 3 8 2 3" xfId="430"/>
    <cellStyle name="Normal 3 8 2 3 2" xfId="431"/>
    <cellStyle name="Normal 3 8 2 4" xfId="432"/>
    <cellStyle name="Normal 3 8 3" xfId="230"/>
    <cellStyle name="Normal 3 8 3 2" xfId="433"/>
    <cellStyle name="Normal 3 8 3 2 2" xfId="434"/>
    <cellStyle name="Normal 3 8 3 3" xfId="435"/>
    <cellStyle name="Normal 3 8 4" xfId="436"/>
    <cellStyle name="Normal 3 8 4 2" xfId="437"/>
    <cellStyle name="Normal 3 8 5" xfId="438"/>
    <cellStyle name="Normal 3 9" xfId="147"/>
    <cellStyle name="Normal 3 9 2" xfId="214"/>
    <cellStyle name="Normal 3 9 2 2" xfId="248"/>
    <cellStyle name="Normal 3 9 2 2 2" xfId="439"/>
    <cellStyle name="Normal 3 9 2 2 2 2" xfId="440"/>
    <cellStyle name="Normal 3 9 2 2 3" xfId="441"/>
    <cellStyle name="Normal 3 9 2 3" xfId="442"/>
    <cellStyle name="Normal 3 9 2 3 2" xfId="443"/>
    <cellStyle name="Normal 3 9 2 4" xfId="444"/>
    <cellStyle name="Normal 3 9 3" xfId="231"/>
    <cellStyle name="Normal 3 9 3 2" xfId="445"/>
    <cellStyle name="Normal 3 9 3 2 2" xfId="446"/>
    <cellStyle name="Normal 3 9 3 3" xfId="447"/>
    <cellStyle name="Normal 3 9 4" xfId="448"/>
    <cellStyle name="Normal 3 9 4 2" xfId="449"/>
    <cellStyle name="Normal 3 9 5" xfId="450"/>
    <cellStyle name="Normal 4" xfId="148"/>
    <cellStyle name="Normal 4 2" xfId="215"/>
    <cellStyle name="Normal 4 2 2" xfId="249"/>
    <cellStyle name="Normal 4 2 2 2" xfId="451"/>
    <cellStyle name="Normal 4 2 2 2 2" xfId="452"/>
    <cellStyle name="Normal 4 2 2 3" xfId="453"/>
    <cellStyle name="Normal 4 2 3" xfId="454"/>
    <cellStyle name="Normal 4 2 3 2" xfId="455"/>
    <cellStyle name="Normal 4 2 4" xfId="456"/>
    <cellStyle name="Normal 4 3" xfId="232"/>
    <cellStyle name="Normal 4 3 2" xfId="457"/>
    <cellStyle name="Normal 4 3 2 2" xfId="458"/>
    <cellStyle name="Normal 4 3 3" xfId="459"/>
    <cellStyle name="Normal 4 4" xfId="460"/>
    <cellStyle name="Normal 4 4 2" xfId="461"/>
    <cellStyle name="Normal 4 5" xfId="462"/>
    <cellStyle name="Normal 5" xfId="149"/>
    <cellStyle name="Normal 6" xfId="463"/>
    <cellStyle name="Normal 6 2" xfId="464"/>
    <cellStyle name="Normal_Tables" xfId="252"/>
    <cellStyle name="Note" xfId="150" builtinId="10" customBuiltin="1"/>
    <cellStyle name="Note 2" xfId="151"/>
    <cellStyle name="Note 3" xfId="152"/>
    <cellStyle name="Note 4" xfId="153"/>
    <cellStyle name="Note 5" xfId="154"/>
    <cellStyle name="Note 6" xfId="155"/>
    <cellStyle name="Note 7" xfId="156"/>
    <cellStyle name="Note 8" xfId="157"/>
    <cellStyle name="Note 9" xfId="158"/>
    <cellStyle name="Output" xfId="159" builtinId="21" customBuiltin="1"/>
    <cellStyle name="Output 2" xfId="160"/>
    <cellStyle name="Output 3" xfId="161"/>
    <cellStyle name="Output 4" xfId="162"/>
    <cellStyle name="Output 5" xfId="163"/>
    <cellStyle name="Output 6" xfId="164"/>
    <cellStyle name="Output 7" xfId="165"/>
    <cellStyle name="Output 8" xfId="166"/>
    <cellStyle name="Output 9" xfId="167"/>
    <cellStyle name="Percent" xfId="465" builtinId="5"/>
    <cellStyle name="Percent 2" xfId="168"/>
    <cellStyle name="Percent 2 2" xfId="169"/>
    <cellStyle name="Percent 2 2 2" xfId="170"/>
    <cellStyle name="Percent 2 2 3" xfId="171"/>
    <cellStyle name="Percent 2 2 4" xfId="172"/>
    <cellStyle name="Percent 2 2 5" xfId="173"/>
    <cellStyle name="Percent 2 2 6" xfId="174"/>
    <cellStyle name="Percent 2 2 7" xfId="175"/>
    <cellStyle name="Percent 2 2 8" xfId="176"/>
    <cellStyle name="Percent 3" xfId="177"/>
    <cellStyle name="Percent 3 2" xfId="178"/>
    <cellStyle name="Percent 3 3" xfId="179"/>
    <cellStyle name="Percent 3 4" xfId="180"/>
    <cellStyle name="Percent 3 5" xfId="181"/>
    <cellStyle name="Percent 3 6" xfId="182"/>
    <cellStyle name="Percent 3 7" xfId="183"/>
    <cellStyle name="Percent 3 8" xfId="184"/>
    <cellStyle name="Percent 4" xfId="185"/>
    <cellStyle name="Title" xfId="186" builtinId="15" customBuiltin="1"/>
    <cellStyle name="Title 2" xfId="187"/>
    <cellStyle name="Total" xfId="188" builtinId="25" customBuiltin="1"/>
    <cellStyle name="Total 2" xfId="189"/>
    <cellStyle name="Total 3" xfId="190"/>
    <cellStyle name="Total 4" xfId="191"/>
    <cellStyle name="Total 5" xfId="192"/>
    <cellStyle name="Total 6" xfId="193"/>
    <cellStyle name="Total 7" xfId="194"/>
    <cellStyle name="Total 8" xfId="195"/>
    <cellStyle name="Total 9" xfId="196"/>
    <cellStyle name="Warning Text" xfId="197" builtinId="11" customBuiltin="1"/>
    <cellStyle name="Warning Text 2" xfId="198"/>
  </cellStyles>
  <dxfs count="603">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1" defaultTableStyle="TableStyleMedium9" defaultPivotStyle="PivotStyleLight16">
    <tableStyle name="Table Style 1" pivot="0" count="4">
      <tableStyleElement type="firstRowStripe" dxfId="602"/>
      <tableStyleElement type="secondRowStripe" dxfId="601"/>
      <tableStyleElement type="firstColumnStripe" dxfId="600"/>
      <tableStyleElement type="secondColumnStripe" dxfId="599"/>
    </tableStyle>
  </tableStyles>
  <colors>
    <mruColors>
      <color rgb="FF809F50"/>
      <color rgb="FF0033CC"/>
      <color rgb="FF494949"/>
      <color rgb="FF879F50"/>
      <color rgb="FF808080"/>
      <color rgb="FF969696"/>
      <color rgb="FF009900"/>
      <color rgb="FFFF6600"/>
      <color rgb="FFFF9933"/>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1493520</xdr:colOff>
          <xdr:row>24</xdr:row>
          <xdr:rowOff>7620</xdr:rowOff>
        </xdr:from>
        <xdr:to>
          <xdr:col>1</xdr:col>
          <xdr:colOff>3992880</xdr:colOff>
          <xdr:row>25</xdr:row>
          <xdr:rowOff>7620</xdr:rowOff>
        </xdr:to>
        <xdr:sp macro="" textlink="">
          <xdr:nvSpPr>
            <xdr:cNvPr id="10241" name="Button 1" descr="Copy to HIOS Template button" hidden="1">
              <a:extLst>
                <a:ext uri="{63B3BB69-23CF-44E3-9099-C40C66FF867C}">
                  <a14:compatExt spid="_x0000_s10241"/>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FF"/>
                  </a:solidFill>
                  <a:latin typeface="Arial"/>
                  <a:cs typeface="Arial"/>
                </a:rPr>
                <a:t>Copy from Calculator to HIOS Template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5151120</xdr:colOff>
          <xdr:row>24</xdr:row>
          <xdr:rowOff>7620</xdr:rowOff>
        </xdr:from>
        <xdr:to>
          <xdr:col>1</xdr:col>
          <xdr:colOff>7551420</xdr:colOff>
          <xdr:row>25</xdr:row>
          <xdr:rowOff>15240</xdr:rowOff>
        </xdr:to>
        <xdr:sp macro="" textlink="">
          <xdr:nvSpPr>
            <xdr:cNvPr id="10242" name="Button 2" hidden="1">
              <a:extLst>
                <a:ext uri="{63B3BB69-23CF-44E3-9099-C40C66FF867C}">
                  <a14:compatExt spid="_x0000_s10242"/>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Copy from HIOS Template to Calculator</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92D050"/>
    <pageSetUpPr autoPageBreaks="0"/>
  </sheetPr>
  <dimension ref="B1:B29"/>
  <sheetViews>
    <sheetView tabSelected="1" workbookViewId="0">
      <selection activeCell="B23" sqref="B23"/>
    </sheetView>
  </sheetViews>
  <sheetFormatPr defaultColWidth="9" defaultRowHeight="13.2"/>
  <cols>
    <col min="1" max="1" width="1.5546875" style="160" customWidth="1"/>
    <col min="2" max="2" width="135" style="160" customWidth="1"/>
    <col min="3" max="16384" width="9" style="160"/>
  </cols>
  <sheetData>
    <row r="1" spans="2:2" ht="6" customHeight="1">
      <c r="B1" s="159"/>
    </row>
    <row r="2" spans="2:2">
      <c r="B2" s="161" t="s">
        <v>554</v>
      </c>
    </row>
    <row r="3" spans="2:2">
      <c r="B3" s="422" t="s">
        <v>565</v>
      </c>
    </row>
    <row r="4" spans="2:2" ht="26.4">
      <c r="B4" s="159" t="s">
        <v>427</v>
      </c>
    </row>
    <row r="5" spans="2:2" ht="26.4">
      <c r="B5" s="159" t="s">
        <v>428</v>
      </c>
    </row>
    <row r="6" spans="2:2" ht="64.2">
      <c r="B6" s="162" t="s">
        <v>564</v>
      </c>
    </row>
    <row r="7" spans="2:2" ht="5.4" customHeight="1">
      <c r="B7" s="159"/>
    </row>
    <row r="8" spans="2:2" ht="26.4">
      <c r="B8" s="162" t="s">
        <v>555</v>
      </c>
    </row>
    <row r="9" spans="2:2" ht="5.4" customHeight="1">
      <c r="B9" s="159"/>
    </row>
    <row r="10" spans="2:2">
      <c r="B10" s="159" t="s">
        <v>396</v>
      </c>
    </row>
    <row r="11" spans="2:2" ht="5.4" customHeight="1">
      <c r="B11" s="159"/>
    </row>
    <row r="12" spans="2:2">
      <c r="B12" s="163" t="s">
        <v>366</v>
      </c>
    </row>
    <row r="13" spans="2:2" ht="13.2" customHeight="1">
      <c r="B13" s="164" t="s">
        <v>399</v>
      </c>
    </row>
    <row r="14" spans="2:2" ht="13.2" customHeight="1">
      <c r="B14" s="164" t="s">
        <v>418</v>
      </c>
    </row>
    <row r="15" spans="2:2" ht="13.2" customHeight="1">
      <c r="B15" s="164" t="s">
        <v>400</v>
      </c>
    </row>
    <row r="16" spans="2:2" ht="13.2" customHeight="1">
      <c r="B16" s="165" t="s">
        <v>401</v>
      </c>
    </row>
    <row r="17" spans="2:2" ht="26.4">
      <c r="B17" s="165" t="s">
        <v>556</v>
      </c>
    </row>
    <row r="18" spans="2:2" ht="5.4" customHeight="1">
      <c r="B18" s="159"/>
    </row>
    <row r="19" spans="2:2" ht="13.2" customHeight="1">
      <c r="B19" s="159" t="s">
        <v>397</v>
      </c>
    </row>
    <row r="20" spans="2:2" ht="30.45" customHeight="1">
      <c r="B20" s="164" t="s">
        <v>419</v>
      </c>
    </row>
    <row r="21" spans="2:2" ht="39.6">
      <c r="B21" s="164" t="s">
        <v>429</v>
      </c>
    </row>
    <row r="22" spans="2:2" ht="5.85" customHeight="1">
      <c r="B22" s="159"/>
    </row>
    <row r="23" spans="2:2">
      <c r="B23" s="166" t="s">
        <v>425</v>
      </c>
    </row>
    <row r="24" spans="2:2" s="168" customFormat="1" ht="5.85" customHeight="1">
      <c r="B24" s="167"/>
    </row>
    <row r="25" spans="2:2" s="168" customFormat="1">
      <c r="B25" s="167"/>
    </row>
    <row r="26" spans="2:2">
      <c r="B26" s="159"/>
    </row>
    <row r="27" spans="2:2" ht="26.4">
      <c r="B27" s="159" t="s">
        <v>398</v>
      </c>
    </row>
    <row r="28" spans="2:2">
      <c r="B28" s="159"/>
    </row>
    <row r="29" spans="2:2" ht="26.4">
      <c r="B29" s="159" t="s">
        <v>430</v>
      </c>
    </row>
  </sheetData>
  <dataValidations count="1">
    <dataValidation allowBlank="1" showInputMessage="1" showErrorMessage="1" prompt="Enter the filename (including extension) of the destination HIOS template" sqref="B23"/>
  </dataValidations>
  <pageMargins left="0.2" right="0.2" top="0.35" bottom="0.25" header="0.2" footer="0.2"/>
  <pageSetup orientation="landscape" r:id="rId1"/>
  <headerFooter>
    <oddFooter>&amp;L&amp;F&amp;CPage &amp;P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CopyPasteFromCalculator" altText="Copy to HIOS Template button">
                <anchor moveWithCells="1">
                  <from>
                    <xdr:col>1</xdr:col>
                    <xdr:colOff>1493520</xdr:colOff>
                    <xdr:row>24</xdr:row>
                    <xdr:rowOff>7620</xdr:rowOff>
                  </from>
                  <to>
                    <xdr:col>1</xdr:col>
                    <xdr:colOff>3992880</xdr:colOff>
                    <xdr:row>25</xdr:row>
                    <xdr:rowOff>7620</xdr:rowOff>
                  </to>
                </anchor>
              </controlPr>
            </control>
          </mc:Choice>
        </mc:AlternateContent>
        <mc:AlternateContent xmlns:mc="http://schemas.openxmlformats.org/markup-compatibility/2006">
          <mc:Choice Requires="x14">
            <control shapeId="10242" r:id="rId5" name="Button 2">
              <controlPr defaultSize="0" print="0" autoFill="0" autoPict="0" macro="[0]!CopyPasteToCalculator">
                <anchor moveWithCells="1" sizeWithCells="1">
                  <from>
                    <xdr:col>1</xdr:col>
                    <xdr:colOff>5151120</xdr:colOff>
                    <xdr:row>24</xdr:row>
                    <xdr:rowOff>7620</xdr:rowOff>
                  </from>
                  <to>
                    <xdr:col>1</xdr:col>
                    <xdr:colOff>7551420</xdr:colOff>
                    <xdr:row>25</xdr:row>
                    <xdr:rowOff>15240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pageSetUpPr fitToPage="1"/>
  </sheetPr>
  <dimension ref="A1:N10"/>
  <sheetViews>
    <sheetView zoomScale="80" zoomScaleNormal="80" workbookViewId="0"/>
  </sheetViews>
  <sheetFormatPr defaultColWidth="0" defaultRowHeight="13.2" zeroHeight="1"/>
  <cols>
    <col min="1" max="1" width="111.44140625" style="3" customWidth="1"/>
    <col min="2" max="2" width="9.109375" style="3" customWidth="1"/>
    <col min="3" max="3" width="45.5546875" style="3" hidden="1" customWidth="1"/>
    <col min="4" max="4" width="7" style="3" hidden="1" customWidth="1"/>
    <col min="5" max="5" width="10.88671875" style="3" hidden="1" customWidth="1"/>
    <col min="6" max="6" width="11.5546875" style="3" hidden="1" customWidth="1"/>
    <col min="7" max="7" width="9.109375" style="3" hidden="1" customWidth="1"/>
    <col min="8" max="8" width="14" style="3" hidden="1" customWidth="1"/>
    <col min="9" max="9" width="13.88671875" style="3" hidden="1" customWidth="1"/>
    <col min="10" max="10" width="9.109375" style="3" hidden="1" customWidth="1"/>
    <col min="11" max="11" width="12.44140625" style="3" hidden="1" customWidth="1"/>
    <col min="12" max="12" width="12" style="3" hidden="1" customWidth="1"/>
    <col min="13" max="14" width="0" style="3" hidden="1" customWidth="1"/>
    <col min="15" max="16384" width="9.109375" style="3" hidden="1"/>
  </cols>
  <sheetData>
    <row r="1" spans="1:14">
      <c r="A1" s="76" t="s">
        <v>85</v>
      </c>
    </row>
    <row r="2" spans="1:14" ht="14.4">
      <c r="H2" s="38"/>
      <c r="I2" s="38"/>
    </row>
    <row r="3" spans="1:14" s="41" customFormat="1" ht="112.5" customHeight="1">
      <c r="A3" s="49" t="s">
        <v>420</v>
      </c>
      <c r="B3" s="48"/>
      <c r="C3" s="48"/>
      <c r="D3" s="48"/>
      <c r="E3" s="48"/>
      <c r="F3" s="48"/>
      <c r="G3" s="48"/>
      <c r="H3" s="48"/>
      <c r="I3" s="48"/>
      <c r="J3" s="48"/>
      <c r="K3" s="48"/>
      <c r="L3" s="48"/>
      <c r="M3" s="48"/>
      <c r="N3" s="48"/>
    </row>
    <row r="4" spans="1:14" s="41" customFormat="1" ht="16.5" customHeight="1">
      <c r="A4" s="50"/>
      <c r="B4" s="38"/>
      <c r="C4" s="38"/>
      <c r="D4" s="38"/>
      <c r="E4" s="38"/>
      <c r="F4" s="38"/>
      <c r="G4" s="38"/>
      <c r="H4" s="3"/>
      <c r="I4" s="3"/>
      <c r="J4" s="38"/>
      <c r="K4" s="38"/>
      <c r="L4" s="38"/>
      <c r="M4" s="38"/>
      <c r="N4" s="38"/>
    </row>
    <row r="5" spans="1:14" ht="14.4">
      <c r="A5" s="3" t="s">
        <v>86</v>
      </c>
      <c r="E5" s="38"/>
      <c r="F5" s="38"/>
      <c r="G5" s="38"/>
      <c r="J5" s="38"/>
    </row>
    <row r="6" spans="1:14" ht="14.4">
      <c r="A6" s="3" t="s">
        <v>87</v>
      </c>
      <c r="E6" s="38"/>
      <c r="F6" s="38"/>
      <c r="G6" s="38"/>
      <c r="J6" s="38"/>
    </row>
    <row r="7" spans="1:14"/>
    <row r="8" spans="1:14">
      <c r="A8" s="3" t="s">
        <v>88</v>
      </c>
    </row>
    <row r="9" spans="1:14">
      <c r="A9" s="3" t="s">
        <v>89</v>
      </c>
    </row>
    <row r="10" spans="1:14"/>
  </sheetData>
  <pageMargins left="0.7" right="0.7" top="0.75" bottom="0.75" header="0.3" footer="0.3"/>
  <pageSetup scale="4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pageSetUpPr fitToPage="1"/>
  </sheetPr>
  <dimension ref="A1:AI65"/>
  <sheetViews>
    <sheetView zoomScale="80" zoomScaleNormal="80" workbookViewId="0">
      <pane ySplit="2" topLeftCell="A3" activePane="bottomLeft" state="frozen"/>
      <selection pane="bottomLeft" activeCell="A3" sqref="A3"/>
    </sheetView>
  </sheetViews>
  <sheetFormatPr defaultColWidth="0" defaultRowHeight="13.2" zeroHeight="1"/>
  <cols>
    <col min="1" max="1" width="29.44140625" style="31" customWidth="1"/>
    <col min="2" max="2" width="21.44140625" style="31" customWidth="1"/>
    <col min="3" max="3" width="9.109375" style="31" customWidth="1"/>
    <col min="4" max="4" width="19.88671875" style="33" customWidth="1"/>
    <col min="5" max="18" width="12.109375" style="33" customWidth="1"/>
    <col min="19" max="19" width="9.109375" style="31" customWidth="1"/>
    <col min="20" max="20" width="19.5546875" style="31" customWidth="1"/>
    <col min="21" max="21" width="9.109375" style="31" customWidth="1"/>
    <col min="22" max="22" width="12" style="31" customWidth="1"/>
    <col min="23" max="23" width="9.109375" style="31" customWidth="1"/>
    <col min="24" max="35" width="0" style="31" hidden="1" customWidth="1"/>
    <col min="36" max="16384" width="9.109375" style="31" hidden="1"/>
  </cols>
  <sheetData>
    <row r="1" spans="1:22" ht="16.2" thickBot="1">
      <c r="A1" s="77"/>
      <c r="B1" s="77"/>
      <c r="D1" s="370" t="s">
        <v>392</v>
      </c>
      <c r="E1" s="371"/>
      <c r="F1" s="371"/>
      <c r="G1" s="371"/>
      <c r="H1" s="371"/>
      <c r="I1" s="371"/>
      <c r="J1" s="371"/>
      <c r="K1" s="371"/>
      <c r="L1" s="371"/>
      <c r="M1" s="371"/>
      <c r="N1" s="371"/>
      <c r="O1" s="371"/>
      <c r="P1" s="371"/>
      <c r="Q1" s="371"/>
      <c r="R1" s="372"/>
      <c r="T1" s="32"/>
      <c r="V1" s="32"/>
    </row>
    <row r="2" spans="1:22" ht="31.8" thickBot="1">
      <c r="A2" s="78" t="s">
        <v>360</v>
      </c>
      <c r="B2" s="79"/>
      <c r="C2" s="80"/>
      <c r="D2" s="368" t="s">
        <v>391</v>
      </c>
      <c r="E2" s="368" t="s">
        <v>525</v>
      </c>
      <c r="F2" s="368" t="s">
        <v>526</v>
      </c>
      <c r="G2" s="368" t="s">
        <v>414</v>
      </c>
      <c r="H2" s="368" t="s">
        <v>415</v>
      </c>
      <c r="I2" s="368" t="s">
        <v>404</v>
      </c>
      <c r="J2" s="369" t="s">
        <v>405</v>
      </c>
      <c r="K2" s="368" t="s">
        <v>390</v>
      </c>
      <c r="L2" s="369" t="s">
        <v>395</v>
      </c>
      <c r="M2" s="368" t="s">
        <v>389</v>
      </c>
      <c r="N2" s="368" t="s">
        <v>394</v>
      </c>
      <c r="O2" s="368" t="s">
        <v>388</v>
      </c>
      <c r="P2" s="369" t="s">
        <v>393</v>
      </c>
      <c r="Q2" s="368" t="s">
        <v>416</v>
      </c>
      <c r="R2" s="369" t="s">
        <v>417</v>
      </c>
      <c r="S2" s="80"/>
      <c r="T2" s="81" t="s">
        <v>362</v>
      </c>
      <c r="U2" s="80"/>
      <c r="V2" s="81" t="s">
        <v>363</v>
      </c>
    </row>
    <row r="3" spans="1:22" ht="13.8" thickBot="1">
      <c r="A3" s="158" t="s">
        <v>107</v>
      </c>
      <c r="B3" s="144" t="s">
        <v>108</v>
      </c>
      <c r="C3" s="80"/>
      <c r="D3" s="153" t="s">
        <v>109</v>
      </c>
      <c r="E3" s="137">
        <v>0.8</v>
      </c>
      <c r="F3" s="136">
        <v>0.8</v>
      </c>
      <c r="G3" s="137">
        <v>0.8</v>
      </c>
      <c r="H3" s="136">
        <v>0.8</v>
      </c>
      <c r="I3" s="137">
        <v>0.8</v>
      </c>
      <c r="J3" s="136">
        <v>0.8</v>
      </c>
      <c r="K3" s="137">
        <v>0.8</v>
      </c>
      <c r="L3" s="136">
        <v>0.8</v>
      </c>
      <c r="M3" s="137">
        <v>0.8</v>
      </c>
      <c r="N3" s="137">
        <v>0.8</v>
      </c>
      <c r="O3" s="137">
        <v>0.8</v>
      </c>
      <c r="P3" s="136">
        <v>0.8</v>
      </c>
      <c r="Q3" s="137">
        <v>0.8</v>
      </c>
      <c r="R3" s="136">
        <v>0.8</v>
      </c>
      <c r="S3" s="80"/>
      <c r="T3" s="82">
        <v>2011</v>
      </c>
      <c r="U3" s="80"/>
      <c r="V3" s="83" t="s">
        <v>110</v>
      </c>
    </row>
    <row r="4" spans="1:22" ht="13.8" thickTop="1">
      <c r="A4" s="142">
        <v>0</v>
      </c>
      <c r="B4" s="143">
        <v>0</v>
      </c>
      <c r="C4" s="80"/>
      <c r="D4" s="154" t="s">
        <v>111</v>
      </c>
      <c r="E4" s="139">
        <v>0.8</v>
      </c>
      <c r="F4" s="138">
        <v>0.8</v>
      </c>
      <c r="G4" s="139">
        <v>0.8</v>
      </c>
      <c r="H4" s="138">
        <v>0.8</v>
      </c>
      <c r="I4" s="139">
        <v>0.8</v>
      </c>
      <c r="J4" s="138">
        <v>0.8</v>
      </c>
      <c r="K4" s="139">
        <v>0.8</v>
      </c>
      <c r="L4" s="138">
        <v>0.8</v>
      </c>
      <c r="M4" s="139">
        <v>0.8</v>
      </c>
      <c r="N4" s="139">
        <v>0.8</v>
      </c>
      <c r="O4" s="139">
        <v>0.8</v>
      </c>
      <c r="P4" s="138">
        <v>0.8</v>
      </c>
      <c r="Q4" s="139">
        <v>0.8</v>
      </c>
      <c r="R4" s="138">
        <v>0.8</v>
      </c>
      <c r="S4" s="80"/>
      <c r="T4" s="84">
        <v>2012</v>
      </c>
      <c r="U4" s="80"/>
      <c r="V4" s="85" t="s">
        <v>112</v>
      </c>
    </row>
    <row r="5" spans="1:22">
      <c r="A5" s="142">
        <v>1000</v>
      </c>
      <c r="B5" s="143">
        <v>8.3000000000000004E-2</v>
      </c>
      <c r="C5" s="80"/>
      <c r="D5" s="154" t="s">
        <v>113</v>
      </c>
      <c r="E5" s="139">
        <v>0.8</v>
      </c>
      <c r="F5" s="138">
        <v>0.8</v>
      </c>
      <c r="G5" s="139">
        <v>0.8</v>
      </c>
      <c r="H5" s="138">
        <v>0.8</v>
      </c>
      <c r="I5" s="139">
        <v>0.8</v>
      </c>
      <c r="J5" s="138">
        <v>0.8</v>
      </c>
      <c r="K5" s="139">
        <v>0.8</v>
      </c>
      <c r="L5" s="138">
        <v>0.8</v>
      </c>
      <c r="M5" s="139">
        <v>0.8</v>
      </c>
      <c r="N5" s="139">
        <v>0.8</v>
      </c>
      <c r="O5" s="139">
        <v>0.8</v>
      </c>
      <c r="P5" s="138">
        <v>0.8</v>
      </c>
      <c r="Q5" s="139">
        <v>0.8</v>
      </c>
      <c r="R5" s="138">
        <v>0.8</v>
      </c>
      <c r="S5" s="80"/>
      <c r="T5" s="84">
        <v>2013</v>
      </c>
      <c r="U5" s="80"/>
      <c r="V5" s="80"/>
    </row>
    <row r="6" spans="1:22">
      <c r="A6" s="142">
        <v>2500</v>
      </c>
      <c r="B6" s="143">
        <v>5.1999999999999998E-2</v>
      </c>
      <c r="C6" s="80"/>
      <c r="D6" s="154" t="s">
        <v>114</v>
      </c>
      <c r="E6" s="139"/>
      <c r="F6" s="138"/>
      <c r="G6" s="139"/>
      <c r="H6" s="138"/>
      <c r="I6" s="139"/>
      <c r="J6" s="138"/>
      <c r="K6" s="139"/>
      <c r="L6" s="138"/>
      <c r="M6" s="139">
        <v>0.8</v>
      </c>
      <c r="N6" s="139">
        <v>0.8</v>
      </c>
      <c r="O6" s="139">
        <v>0.8</v>
      </c>
      <c r="P6" s="138">
        <v>0.8</v>
      </c>
      <c r="Q6" s="139">
        <v>0.8</v>
      </c>
      <c r="R6" s="138">
        <v>0.8</v>
      </c>
      <c r="S6" s="80"/>
      <c r="T6" s="84">
        <v>2014</v>
      </c>
      <c r="U6" s="80"/>
      <c r="V6" s="80"/>
    </row>
    <row r="7" spans="1:22">
      <c r="A7" s="142">
        <v>5000</v>
      </c>
      <c r="B7" s="143">
        <v>3.6999999999999998E-2</v>
      </c>
      <c r="C7" s="80"/>
      <c r="D7" s="154" t="s">
        <v>115</v>
      </c>
      <c r="E7" s="139">
        <v>0.8</v>
      </c>
      <c r="F7" s="138">
        <v>0.8</v>
      </c>
      <c r="G7" s="139">
        <v>0.8</v>
      </c>
      <c r="H7" s="138">
        <v>0.8</v>
      </c>
      <c r="I7" s="139">
        <v>0.8</v>
      </c>
      <c r="J7" s="138">
        <v>0.8</v>
      </c>
      <c r="K7" s="139">
        <v>0.8</v>
      </c>
      <c r="L7" s="138">
        <v>0.8</v>
      </c>
      <c r="M7" s="139">
        <v>0.8</v>
      </c>
      <c r="N7" s="139">
        <v>0.8</v>
      </c>
      <c r="O7" s="139">
        <v>0.8</v>
      </c>
      <c r="P7" s="138">
        <v>0.8</v>
      </c>
      <c r="Q7" s="139">
        <v>0.8</v>
      </c>
      <c r="R7" s="138">
        <v>0.8</v>
      </c>
      <c r="S7" s="80"/>
      <c r="T7" s="84">
        <v>2015</v>
      </c>
      <c r="U7" s="80"/>
      <c r="V7" s="80"/>
    </row>
    <row r="8" spans="1:22">
      <c r="A8" s="142">
        <v>10000</v>
      </c>
      <c r="B8" s="143">
        <v>2.5999999999999999E-2</v>
      </c>
      <c r="C8" s="80"/>
      <c r="D8" s="154" t="s">
        <v>116</v>
      </c>
      <c r="E8" s="139">
        <v>0.8</v>
      </c>
      <c r="F8" s="138">
        <v>0.8</v>
      </c>
      <c r="G8" s="139">
        <v>0.8</v>
      </c>
      <c r="H8" s="138">
        <v>0.8</v>
      </c>
      <c r="I8" s="139">
        <v>0.8</v>
      </c>
      <c r="J8" s="138">
        <v>0.8</v>
      </c>
      <c r="K8" s="139">
        <v>0.8</v>
      </c>
      <c r="L8" s="138">
        <v>0.8</v>
      </c>
      <c r="M8" s="139">
        <v>0.8</v>
      </c>
      <c r="N8" s="139">
        <v>0.8</v>
      </c>
      <c r="O8" s="139">
        <v>0.8</v>
      </c>
      <c r="P8" s="138">
        <v>0.8</v>
      </c>
      <c r="Q8" s="139">
        <v>0.8</v>
      </c>
      <c r="R8" s="138">
        <v>0.8</v>
      </c>
      <c r="S8" s="80"/>
      <c r="T8" s="84">
        <v>2016</v>
      </c>
      <c r="U8" s="80"/>
      <c r="V8" s="80"/>
    </row>
    <row r="9" spans="1:22">
      <c r="A9" s="142">
        <v>25000</v>
      </c>
      <c r="B9" s="143">
        <v>1.6E-2</v>
      </c>
      <c r="C9" s="80"/>
      <c r="D9" s="154" t="s">
        <v>117</v>
      </c>
      <c r="E9" s="139"/>
      <c r="F9" s="138"/>
      <c r="G9" s="139"/>
      <c r="H9" s="138"/>
      <c r="I9" s="139"/>
      <c r="J9" s="138"/>
      <c r="K9" s="139"/>
      <c r="L9" s="138"/>
      <c r="M9" s="139"/>
      <c r="N9" s="139"/>
      <c r="O9" s="139"/>
      <c r="P9" s="138"/>
      <c r="Q9" s="139"/>
      <c r="R9" s="138"/>
      <c r="S9" s="80"/>
      <c r="T9" s="84">
        <v>2017</v>
      </c>
      <c r="U9" s="80"/>
      <c r="V9" s="80"/>
    </row>
    <row r="10" spans="1:22">
      <c r="A10" s="142">
        <v>50000</v>
      </c>
      <c r="B10" s="143">
        <v>1.2E-2</v>
      </c>
      <c r="C10" s="80"/>
      <c r="D10" s="154" t="s">
        <v>118</v>
      </c>
      <c r="E10" s="139">
        <v>0.8</v>
      </c>
      <c r="F10" s="138">
        <v>0.8</v>
      </c>
      <c r="G10" s="139">
        <v>0.8</v>
      </c>
      <c r="H10" s="138">
        <v>0.8</v>
      </c>
      <c r="I10" s="139">
        <v>0.8</v>
      </c>
      <c r="J10" s="138">
        <v>0.8</v>
      </c>
      <c r="K10" s="139">
        <v>0.8</v>
      </c>
      <c r="L10" s="138">
        <v>0.8</v>
      </c>
      <c r="M10" s="139">
        <v>0.8</v>
      </c>
      <c r="N10" s="139">
        <v>0.8</v>
      </c>
      <c r="O10" s="139">
        <v>0.8</v>
      </c>
      <c r="P10" s="138">
        <v>0.8</v>
      </c>
      <c r="Q10" s="139">
        <v>0.8</v>
      </c>
      <c r="R10" s="138">
        <v>0.8</v>
      </c>
      <c r="S10" s="80"/>
      <c r="T10" s="84">
        <v>2018</v>
      </c>
      <c r="U10" s="80"/>
      <c r="V10" s="80"/>
    </row>
    <row r="11" spans="1:22">
      <c r="A11" s="145">
        <v>75000</v>
      </c>
      <c r="B11" s="146">
        <v>0</v>
      </c>
      <c r="C11" s="80"/>
      <c r="D11" s="154" t="s">
        <v>119</v>
      </c>
      <c r="E11" s="139">
        <v>0.8</v>
      </c>
      <c r="F11" s="138">
        <v>0.8</v>
      </c>
      <c r="G11" s="139">
        <v>0.8</v>
      </c>
      <c r="H11" s="138">
        <v>0.8</v>
      </c>
      <c r="I11" s="139">
        <v>0.8</v>
      </c>
      <c r="J11" s="138">
        <v>0.8</v>
      </c>
      <c r="K11" s="139">
        <v>0.8</v>
      </c>
      <c r="L11" s="138">
        <v>0.8</v>
      </c>
      <c r="M11" s="139">
        <v>0.8</v>
      </c>
      <c r="N11" s="139">
        <v>0.8</v>
      </c>
      <c r="O11" s="139">
        <v>0.8</v>
      </c>
      <c r="P11" s="138">
        <v>0.8</v>
      </c>
      <c r="Q11" s="139">
        <v>0.8</v>
      </c>
      <c r="R11" s="138">
        <v>0.8</v>
      </c>
      <c r="S11" s="80"/>
      <c r="T11" s="84">
        <v>2019</v>
      </c>
      <c r="U11" s="80"/>
      <c r="V11" s="80"/>
    </row>
    <row r="12" spans="1:22">
      <c r="A12" s="80"/>
      <c r="B12" s="80"/>
      <c r="C12" s="80"/>
      <c r="D12" s="154" t="s">
        <v>120</v>
      </c>
      <c r="E12" s="139">
        <v>0.8</v>
      </c>
      <c r="F12" s="138">
        <v>0.8</v>
      </c>
      <c r="G12" s="139">
        <v>0.8</v>
      </c>
      <c r="H12" s="138">
        <v>0.8</v>
      </c>
      <c r="I12" s="139">
        <v>0.8</v>
      </c>
      <c r="J12" s="138">
        <v>0.8</v>
      </c>
      <c r="K12" s="139">
        <v>0.8</v>
      </c>
      <c r="L12" s="138">
        <v>0.8</v>
      </c>
      <c r="M12" s="139">
        <v>0.8</v>
      </c>
      <c r="N12" s="139">
        <v>0.8</v>
      </c>
      <c r="O12" s="139">
        <v>0.8</v>
      </c>
      <c r="P12" s="138">
        <v>0.8</v>
      </c>
      <c r="Q12" s="139">
        <v>0.8</v>
      </c>
      <c r="R12" s="138">
        <v>0.8</v>
      </c>
      <c r="S12" s="80"/>
      <c r="T12" s="84">
        <v>2020</v>
      </c>
      <c r="U12" s="80"/>
      <c r="V12" s="80"/>
    </row>
    <row r="13" spans="1:22">
      <c r="A13" s="80"/>
      <c r="B13" s="80"/>
      <c r="C13" s="80"/>
      <c r="D13" s="154" t="s">
        <v>121</v>
      </c>
      <c r="E13" s="139">
        <v>0.8</v>
      </c>
      <c r="F13" s="138">
        <v>0.8</v>
      </c>
      <c r="G13" s="139">
        <v>0.8</v>
      </c>
      <c r="H13" s="138">
        <v>0.8</v>
      </c>
      <c r="I13" s="139">
        <v>0.8</v>
      </c>
      <c r="J13" s="138">
        <v>0.8</v>
      </c>
      <c r="K13" s="139">
        <v>0.8</v>
      </c>
      <c r="L13" s="138">
        <v>0.8</v>
      </c>
      <c r="M13" s="139">
        <v>0.8</v>
      </c>
      <c r="N13" s="139">
        <v>0.8</v>
      </c>
      <c r="O13" s="139">
        <v>0.8</v>
      </c>
      <c r="P13" s="138">
        <v>0.8</v>
      </c>
      <c r="Q13" s="139">
        <v>0.8</v>
      </c>
      <c r="R13" s="138">
        <v>0.8</v>
      </c>
      <c r="S13" s="80"/>
      <c r="T13" s="84">
        <v>2021</v>
      </c>
      <c r="U13" s="80"/>
      <c r="V13" s="80"/>
    </row>
    <row r="14" spans="1:22" ht="13.8" thickBot="1">
      <c r="A14" s="80"/>
      <c r="B14" s="80"/>
      <c r="C14" s="80"/>
      <c r="D14" s="154" t="s">
        <v>122</v>
      </c>
      <c r="E14" s="139">
        <v>0.8</v>
      </c>
      <c r="F14" s="138">
        <v>0.8</v>
      </c>
      <c r="G14" s="139">
        <v>0.8</v>
      </c>
      <c r="H14" s="138">
        <v>0.8</v>
      </c>
      <c r="I14" s="139">
        <v>0.8</v>
      </c>
      <c r="J14" s="138">
        <v>0.8</v>
      </c>
      <c r="K14" s="139">
        <v>0.8</v>
      </c>
      <c r="L14" s="138">
        <v>0.8</v>
      </c>
      <c r="M14" s="139">
        <v>0.8</v>
      </c>
      <c r="N14" s="139">
        <v>0.8</v>
      </c>
      <c r="O14" s="139">
        <v>0.8</v>
      </c>
      <c r="P14" s="138">
        <v>0.8</v>
      </c>
      <c r="Q14" s="139">
        <v>0.8</v>
      </c>
      <c r="R14" s="138">
        <v>0.8</v>
      </c>
      <c r="S14" s="80"/>
      <c r="T14" s="84">
        <v>2022</v>
      </c>
      <c r="U14" s="80"/>
      <c r="V14" s="80"/>
    </row>
    <row r="15" spans="1:22" ht="16.2" thickBot="1">
      <c r="A15" s="78" t="s">
        <v>361</v>
      </c>
      <c r="B15" s="79"/>
      <c r="C15" s="80"/>
      <c r="D15" s="154" t="s">
        <v>123</v>
      </c>
      <c r="E15" s="139">
        <v>0.8</v>
      </c>
      <c r="F15" s="138">
        <v>0.8</v>
      </c>
      <c r="G15" s="139">
        <v>0.8</v>
      </c>
      <c r="H15" s="138">
        <v>0.8</v>
      </c>
      <c r="I15" s="139">
        <v>0.8</v>
      </c>
      <c r="J15" s="138">
        <v>0.8</v>
      </c>
      <c r="K15" s="139">
        <v>0.8</v>
      </c>
      <c r="L15" s="138">
        <v>0.8</v>
      </c>
      <c r="M15" s="139">
        <v>0.8</v>
      </c>
      <c r="N15" s="139">
        <v>0.8</v>
      </c>
      <c r="O15" s="139">
        <v>0.75</v>
      </c>
      <c r="P15" s="138">
        <v>0.8</v>
      </c>
      <c r="Q15" s="139">
        <v>0.7</v>
      </c>
      <c r="R15" s="138">
        <v>0.8</v>
      </c>
      <c r="S15" s="80"/>
      <c r="T15" s="84">
        <v>2023</v>
      </c>
      <c r="U15" s="80"/>
      <c r="V15" s="80"/>
    </row>
    <row r="16" spans="1:22" ht="13.8" thickBot="1">
      <c r="A16" s="158" t="s">
        <v>124</v>
      </c>
      <c r="B16" s="144" t="s">
        <v>125</v>
      </c>
      <c r="C16" s="80"/>
      <c r="D16" s="155" t="s">
        <v>126</v>
      </c>
      <c r="E16" s="156">
        <v>0.8</v>
      </c>
      <c r="F16" s="157">
        <v>0.8</v>
      </c>
      <c r="G16" s="156">
        <v>0.8</v>
      </c>
      <c r="H16" s="157">
        <v>0.8</v>
      </c>
      <c r="I16" s="156">
        <v>0.8</v>
      </c>
      <c r="J16" s="157">
        <v>0.8</v>
      </c>
      <c r="K16" s="156">
        <v>0.8</v>
      </c>
      <c r="L16" s="157">
        <v>0.8</v>
      </c>
      <c r="M16" s="156">
        <v>0.8</v>
      </c>
      <c r="N16" s="156">
        <v>0.8</v>
      </c>
      <c r="O16" s="156">
        <v>0.8</v>
      </c>
      <c r="P16" s="157">
        <v>0.8</v>
      </c>
      <c r="Q16" s="156">
        <v>0.8</v>
      </c>
      <c r="R16" s="157">
        <v>0.8</v>
      </c>
      <c r="S16" s="80"/>
      <c r="T16" s="84">
        <v>2024</v>
      </c>
      <c r="U16" s="80"/>
      <c r="V16" s="80"/>
    </row>
    <row r="17" spans="1:22" ht="13.8" thickTop="1">
      <c r="A17" s="147">
        <v>0</v>
      </c>
      <c r="B17" s="149">
        <v>1</v>
      </c>
      <c r="C17" s="80"/>
      <c r="D17" s="154" t="s">
        <v>127</v>
      </c>
      <c r="E17" s="139"/>
      <c r="F17" s="138"/>
      <c r="G17" s="139"/>
      <c r="H17" s="138"/>
      <c r="I17" s="139"/>
      <c r="J17" s="138"/>
      <c r="K17" s="139"/>
      <c r="L17" s="138"/>
      <c r="M17" s="139">
        <v>0.8</v>
      </c>
      <c r="N17" s="139">
        <v>0.8</v>
      </c>
      <c r="O17" s="139">
        <v>0.8</v>
      </c>
      <c r="P17" s="138">
        <v>0.8</v>
      </c>
      <c r="Q17" s="139">
        <v>0.8</v>
      </c>
      <c r="R17" s="138">
        <v>0.8</v>
      </c>
      <c r="S17" s="80"/>
      <c r="T17" s="84">
        <v>2025</v>
      </c>
      <c r="U17" s="80"/>
      <c r="V17" s="80"/>
    </row>
    <row r="18" spans="1:22">
      <c r="A18" s="148">
        <v>2500</v>
      </c>
      <c r="B18" s="150">
        <v>1.1639999999999999</v>
      </c>
      <c r="C18" s="80"/>
      <c r="D18" s="154" t="s">
        <v>128</v>
      </c>
      <c r="E18" s="139">
        <v>0.8</v>
      </c>
      <c r="F18" s="138">
        <v>0.8</v>
      </c>
      <c r="G18" s="139">
        <v>0.8</v>
      </c>
      <c r="H18" s="138">
        <v>0.8</v>
      </c>
      <c r="I18" s="139">
        <v>0.8</v>
      </c>
      <c r="J18" s="138">
        <v>0.8</v>
      </c>
      <c r="K18" s="139">
        <v>0.8</v>
      </c>
      <c r="L18" s="138">
        <v>0.8</v>
      </c>
      <c r="M18" s="139">
        <v>0.8</v>
      </c>
      <c r="N18" s="139">
        <v>0.8</v>
      </c>
      <c r="O18" s="139">
        <v>0.8</v>
      </c>
      <c r="P18" s="138">
        <v>0.8</v>
      </c>
      <c r="Q18" s="139">
        <v>0.8</v>
      </c>
      <c r="R18" s="138">
        <v>0.8</v>
      </c>
      <c r="S18" s="80"/>
      <c r="T18" s="84">
        <v>2026</v>
      </c>
      <c r="U18" s="80"/>
      <c r="V18" s="80"/>
    </row>
    <row r="19" spans="1:22">
      <c r="A19" s="148">
        <v>5000</v>
      </c>
      <c r="B19" s="150">
        <v>1.4019999999999999</v>
      </c>
      <c r="C19" s="80"/>
      <c r="D19" s="154" t="s">
        <v>129</v>
      </c>
      <c r="E19" s="139">
        <v>0.8</v>
      </c>
      <c r="F19" s="138">
        <v>0.8</v>
      </c>
      <c r="G19" s="139">
        <v>0.8</v>
      </c>
      <c r="H19" s="138">
        <v>0.8</v>
      </c>
      <c r="I19" s="139">
        <v>0.8</v>
      </c>
      <c r="J19" s="138">
        <v>0.8</v>
      </c>
      <c r="K19" s="139">
        <v>0.8</v>
      </c>
      <c r="L19" s="138">
        <v>0.8</v>
      </c>
      <c r="M19" s="139">
        <v>0.8</v>
      </c>
      <c r="N19" s="139">
        <v>0.8</v>
      </c>
      <c r="O19" s="139">
        <v>0.75</v>
      </c>
      <c r="P19" s="138">
        <v>0.8</v>
      </c>
      <c r="Q19" s="139">
        <v>0.67</v>
      </c>
      <c r="R19" s="138">
        <v>0.8</v>
      </c>
      <c r="S19" s="80"/>
      <c r="T19" s="84">
        <v>2027</v>
      </c>
      <c r="U19" s="80"/>
      <c r="V19" s="80"/>
    </row>
    <row r="20" spans="1:22">
      <c r="A20" s="151">
        <v>10000</v>
      </c>
      <c r="B20" s="152">
        <v>1.736</v>
      </c>
      <c r="C20" s="80"/>
      <c r="D20" s="154" t="s">
        <v>130</v>
      </c>
      <c r="E20" s="139">
        <v>0.8</v>
      </c>
      <c r="F20" s="138">
        <v>0.8</v>
      </c>
      <c r="G20" s="139">
        <v>0.8</v>
      </c>
      <c r="H20" s="138">
        <v>0.8</v>
      </c>
      <c r="I20" s="139">
        <v>0.8</v>
      </c>
      <c r="J20" s="138">
        <v>0.8</v>
      </c>
      <c r="K20" s="139">
        <v>0.8</v>
      </c>
      <c r="L20" s="138">
        <v>0.8</v>
      </c>
      <c r="M20" s="139">
        <v>0.8</v>
      </c>
      <c r="N20" s="139">
        <v>0.8</v>
      </c>
      <c r="O20" s="139">
        <v>0.8</v>
      </c>
      <c r="P20" s="138">
        <v>0.8</v>
      </c>
      <c r="Q20" s="139">
        <v>0.8</v>
      </c>
      <c r="R20" s="138">
        <v>0.8</v>
      </c>
      <c r="S20" s="80"/>
      <c r="T20" s="84">
        <v>2028</v>
      </c>
      <c r="U20" s="80"/>
      <c r="V20" s="80"/>
    </row>
    <row r="21" spans="1:22">
      <c r="A21" s="80"/>
      <c r="B21" s="80"/>
      <c r="C21" s="80"/>
      <c r="D21" s="154" t="s">
        <v>131</v>
      </c>
      <c r="E21" s="139">
        <v>0.8</v>
      </c>
      <c r="F21" s="138">
        <v>0.8</v>
      </c>
      <c r="G21" s="139">
        <v>0.8</v>
      </c>
      <c r="H21" s="138">
        <v>0.8</v>
      </c>
      <c r="I21" s="139">
        <v>0.8</v>
      </c>
      <c r="J21" s="138">
        <v>0.8</v>
      </c>
      <c r="K21" s="139">
        <v>0.8</v>
      </c>
      <c r="L21" s="138">
        <v>0.8</v>
      </c>
      <c r="M21" s="139">
        <v>0.8</v>
      </c>
      <c r="N21" s="139">
        <v>0.8</v>
      </c>
      <c r="O21" s="139">
        <v>0.8</v>
      </c>
      <c r="P21" s="138">
        <v>0.8</v>
      </c>
      <c r="Q21" s="139">
        <v>0.8</v>
      </c>
      <c r="R21" s="138">
        <v>0.8</v>
      </c>
      <c r="S21" s="80"/>
      <c r="T21" s="84">
        <v>2029</v>
      </c>
      <c r="U21" s="80"/>
      <c r="V21" s="80"/>
    </row>
    <row r="22" spans="1:22">
      <c r="A22" s="80"/>
      <c r="B22" s="80"/>
      <c r="C22" s="80"/>
      <c r="D22" s="154" t="s">
        <v>132</v>
      </c>
      <c r="E22" s="139">
        <v>0.8</v>
      </c>
      <c r="F22" s="138">
        <v>0.8</v>
      </c>
      <c r="G22" s="139">
        <v>0.8</v>
      </c>
      <c r="H22" s="138">
        <v>0.8</v>
      </c>
      <c r="I22" s="139">
        <v>0.8</v>
      </c>
      <c r="J22" s="138">
        <v>0.8</v>
      </c>
      <c r="K22" s="139">
        <v>0.8</v>
      </c>
      <c r="L22" s="138">
        <v>0.8</v>
      </c>
      <c r="M22" s="139">
        <v>0.8</v>
      </c>
      <c r="N22" s="139">
        <v>0.8</v>
      </c>
      <c r="O22" s="139">
        <v>0.8</v>
      </c>
      <c r="P22" s="138">
        <v>0.8</v>
      </c>
      <c r="Q22" s="139">
        <v>0.8</v>
      </c>
      <c r="R22" s="138">
        <v>0.8</v>
      </c>
      <c r="S22" s="80"/>
      <c r="T22" s="84">
        <v>2030</v>
      </c>
      <c r="U22" s="80"/>
      <c r="V22" s="80"/>
    </row>
    <row r="23" spans="1:22">
      <c r="A23" s="80"/>
      <c r="B23" s="80"/>
      <c r="C23" s="80"/>
      <c r="D23" s="154" t="s">
        <v>133</v>
      </c>
      <c r="E23" s="139">
        <v>0.8</v>
      </c>
      <c r="F23" s="138">
        <v>0.8</v>
      </c>
      <c r="G23" s="139">
        <v>0.8</v>
      </c>
      <c r="H23" s="138">
        <v>0.8</v>
      </c>
      <c r="I23" s="139">
        <v>0.8</v>
      </c>
      <c r="J23" s="138">
        <v>0.8</v>
      </c>
      <c r="K23" s="139">
        <v>0.8</v>
      </c>
      <c r="L23" s="138">
        <v>0.8</v>
      </c>
      <c r="M23" s="139">
        <v>0.8</v>
      </c>
      <c r="N23" s="139">
        <v>0.8</v>
      </c>
      <c r="O23" s="139">
        <v>0.8</v>
      </c>
      <c r="P23" s="138">
        <v>0.8</v>
      </c>
      <c r="Q23" s="139">
        <v>0.8</v>
      </c>
      <c r="R23" s="138">
        <v>0.8</v>
      </c>
      <c r="S23" s="80"/>
      <c r="T23" s="84">
        <v>2031</v>
      </c>
      <c r="U23" s="80"/>
      <c r="V23" s="80"/>
    </row>
    <row r="24" spans="1:22">
      <c r="A24" s="80"/>
      <c r="B24" s="80"/>
      <c r="C24" s="80"/>
      <c r="D24" s="154" t="s">
        <v>134</v>
      </c>
      <c r="E24" s="139">
        <v>0.8</v>
      </c>
      <c r="F24" s="138">
        <v>0.8</v>
      </c>
      <c r="G24" s="139">
        <v>0.8</v>
      </c>
      <c r="H24" s="138">
        <v>0.8</v>
      </c>
      <c r="I24" s="139">
        <v>0.8</v>
      </c>
      <c r="J24" s="138">
        <v>0.8</v>
      </c>
      <c r="K24" s="139">
        <v>0.8</v>
      </c>
      <c r="L24" s="138">
        <v>0.8</v>
      </c>
      <c r="M24" s="139">
        <v>0.8</v>
      </c>
      <c r="N24" s="139">
        <v>0.8</v>
      </c>
      <c r="O24" s="139">
        <v>0.8</v>
      </c>
      <c r="P24" s="138">
        <v>0.8</v>
      </c>
      <c r="Q24" s="139">
        <v>0.75</v>
      </c>
      <c r="R24" s="138">
        <v>0.8</v>
      </c>
      <c r="S24" s="80"/>
      <c r="T24" s="84">
        <v>2032</v>
      </c>
      <c r="U24" s="80"/>
      <c r="V24" s="80"/>
    </row>
    <row r="25" spans="1:22">
      <c r="A25" s="80"/>
      <c r="B25" s="80"/>
      <c r="C25" s="80"/>
      <c r="D25" s="154" t="s">
        <v>135</v>
      </c>
      <c r="E25" s="139">
        <v>0.8</v>
      </c>
      <c r="F25" s="138">
        <v>0.8</v>
      </c>
      <c r="G25" s="139">
        <v>0.8</v>
      </c>
      <c r="H25" s="138">
        <v>0.8</v>
      </c>
      <c r="I25" s="139">
        <v>0.8</v>
      </c>
      <c r="J25" s="138">
        <v>0.8</v>
      </c>
      <c r="K25" s="139">
        <v>0.8</v>
      </c>
      <c r="L25" s="138">
        <v>0.8</v>
      </c>
      <c r="M25" s="139">
        <v>0.8</v>
      </c>
      <c r="N25" s="139">
        <v>0.8</v>
      </c>
      <c r="O25" s="139">
        <v>0.8</v>
      </c>
      <c r="P25" s="138">
        <v>0.8</v>
      </c>
      <c r="Q25" s="139">
        <v>0.8</v>
      </c>
      <c r="R25" s="138">
        <v>0.8</v>
      </c>
      <c r="S25" s="80"/>
      <c r="T25" s="84">
        <v>2033</v>
      </c>
      <c r="U25" s="80"/>
      <c r="V25" s="80"/>
    </row>
    <row r="26" spans="1:22">
      <c r="A26" s="80"/>
      <c r="B26" s="80"/>
      <c r="C26" s="80"/>
      <c r="D26" s="154" t="s">
        <v>136</v>
      </c>
      <c r="E26" s="139">
        <v>0.88</v>
      </c>
      <c r="F26" s="138">
        <v>0.88</v>
      </c>
      <c r="G26" s="139">
        <v>0.88</v>
      </c>
      <c r="H26" s="138">
        <v>0.88</v>
      </c>
      <c r="I26" s="139">
        <v>0.88</v>
      </c>
      <c r="J26" s="138">
        <v>0.88</v>
      </c>
      <c r="K26" s="139">
        <v>0.89</v>
      </c>
      <c r="L26" s="138">
        <v>0.89</v>
      </c>
      <c r="M26" s="139">
        <v>0.9</v>
      </c>
      <c r="N26" s="139">
        <v>0.9</v>
      </c>
      <c r="O26" s="139">
        <v>0.9</v>
      </c>
      <c r="P26" s="138">
        <v>0.9</v>
      </c>
      <c r="Q26" s="139">
        <v>0.9</v>
      </c>
      <c r="R26" s="138">
        <v>0.9</v>
      </c>
      <c r="S26" s="80"/>
      <c r="T26" s="84">
        <v>2034</v>
      </c>
      <c r="U26" s="80"/>
      <c r="V26" s="80"/>
    </row>
    <row r="27" spans="1:22">
      <c r="A27" s="80"/>
      <c r="B27" s="80"/>
      <c r="C27" s="80"/>
      <c r="D27" s="154" t="s">
        <v>137</v>
      </c>
      <c r="E27" s="139">
        <v>0.8</v>
      </c>
      <c r="F27" s="138">
        <v>0.8</v>
      </c>
      <c r="G27" s="139">
        <v>0.8</v>
      </c>
      <c r="H27" s="138">
        <v>0.8</v>
      </c>
      <c r="I27" s="139">
        <v>0.8</v>
      </c>
      <c r="J27" s="138">
        <v>0.8</v>
      </c>
      <c r="K27" s="139">
        <v>0.8</v>
      </c>
      <c r="L27" s="138">
        <v>0.8</v>
      </c>
      <c r="M27" s="139">
        <v>0.8</v>
      </c>
      <c r="N27" s="139">
        <v>0.8</v>
      </c>
      <c r="O27" s="139">
        <v>0.8</v>
      </c>
      <c r="P27" s="138">
        <v>0.8</v>
      </c>
      <c r="Q27" s="139">
        <v>0.8</v>
      </c>
      <c r="R27" s="138">
        <v>0.8</v>
      </c>
      <c r="S27" s="80"/>
      <c r="T27" s="84">
        <v>2035</v>
      </c>
      <c r="U27" s="80"/>
      <c r="V27" s="80"/>
    </row>
    <row r="28" spans="1:22">
      <c r="A28" s="80"/>
      <c r="B28" s="80"/>
      <c r="C28" s="80"/>
      <c r="D28" s="154" t="s">
        <v>138</v>
      </c>
      <c r="E28" s="139">
        <v>0.8</v>
      </c>
      <c r="F28" s="138">
        <v>0.8</v>
      </c>
      <c r="G28" s="139">
        <v>0.8</v>
      </c>
      <c r="H28" s="138">
        <v>0.8</v>
      </c>
      <c r="I28" s="139">
        <v>0.8</v>
      </c>
      <c r="J28" s="138">
        <v>0.8</v>
      </c>
      <c r="K28" s="139">
        <v>0.8</v>
      </c>
      <c r="L28" s="138">
        <v>0.8</v>
      </c>
      <c r="M28" s="139">
        <v>0.8</v>
      </c>
      <c r="N28" s="139">
        <v>0.8</v>
      </c>
      <c r="O28" s="139">
        <v>0.65</v>
      </c>
      <c r="P28" s="138">
        <v>0.8</v>
      </c>
      <c r="Q28" s="139">
        <v>0.65</v>
      </c>
      <c r="R28" s="138">
        <v>0.8</v>
      </c>
      <c r="S28" s="80"/>
      <c r="T28" s="84">
        <v>2036</v>
      </c>
      <c r="U28" s="80"/>
      <c r="V28" s="80"/>
    </row>
    <row r="29" spans="1:22">
      <c r="A29" s="80"/>
      <c r="B29" s="80"/>
      <c r="C29" s="80"/>
      <c r="D29" s="154" t="s">
        <v>139</v>
      </c>
      <c r="E29" s="139">
        <v>0.8</v>
      </c>
      <c r="F29" s="138">
        <v>0.8</v>
      </c>
      <c r="G29" s="139">
        <v>0.8</v>
      </c>
      <c r="H29" s="138">
        <v>0.8</v>
      </c>
      <c r="I29" s="139">
        <v>0.8</v>
      </c>
      <c r="J29" s="138">
        <v>0.8</v>
      </c>
      <c r="K29" s="139">
        <v>0.8</v>
      </c>
      <c r="L29" s="138">
        <v>0.8</v>
      </c>
      <c r="M29" s="139">
        <v>0.8</v>
      </c>
      <c r="N29" s="139">
        <v>0.8</v>
      </c>
      <c r="O29" s="139">
        <v>0.8</v>
      </c>
      <c r="P29" s="138">
        <v>0.8</v>
      </c>
      <c r="Q29" s="139">
        <v>0.8</v>
      </c>
      <c r="R29" s="138">
        <v>0.8</v>
      </c>
      <c r="S29" s="80"/>
      <c r="T29" s="84">
        <v>2037</v>
      </c>
      <c r="U29" s="80"/>
      <c r="V29" s="80"/>
    </row>
    <row r="30" spans="1:22">
      <c r="A30" s="80"/>
      <c r="B30" s="80"/>
      <c r="C30" s="80"/>
      <c r="D30" s="154" t="s">
        <v>140</v>
      </c>
      <c r="E30" s="139">
        <v>0.8</v>
      </c>
      <c r="F30" s="138">
        <v>0.8</v>
      </c>
      <c r="G30" s="139">
        <v>0.8</v>
      </c>
      <c r="H30" s="138">
        <v>0.8</v>
      </c>
      <c r="I30" s="139">
        <v>0.8</v>
      </c>
      <c r="J30" s="138">
        <v>0.8</v>
      </c>
      <c r="K30" s="139">
        <v>0.8</v>
      </c>
      <c r="L30" s="138">
        <v>0.8</v>
      </c>
      <c r="M30" s="139">
        <v>0.8</v>
      </c>
      <c r="N30" s="139">
        <v>0.8</v>
      </c>
      <c r="O30" s="139">
        <v>0.8</v>
      </c>
      <c r="P30" s="138">
        <v>0.8</v>
      </c>
      <c r="Q30" s="139">
        <v>0.8</v>
      </c>
      <c r="R30" s="138">
        <v>0.8</v>
      </c>
      <c r="S30" s="80"/>
      <c r="T30" s="84">
        <v>2038</v>
      </c>
      <c r="U30" s="80"/>
      <c r="V30" s="80"/>
    </row>
    <row r="31" spans="1:22">
      <c r="A31" s="80"/>
      <c r="B31" s="80"/>
      <c r="C31" s="80"/>
      <c r="D31" s="154" t="s">
        <v>141</v>
      </c>
      <c r="E31" s="139">
        <v>0.8</v>
      </c>
      <c r="F31" s="138">
        <v>0.8</v>
      </c>
      <c r="G31" s="139">
        <v>0.8</v>
      </c>
      <c r="H31" s="138">
        <v>0.8</v>
      </c>
      <c r="I31" s="139">
        <v>0.8</v>
      </c>
      <c r="J31" s="138">
        <v>0.8</v>
      </c>
      <c r="K31" s="139">
        <v>0.8</v>
      </c>
      <c r="L31" s="138">
        <v>0.8</v>
      </c>
      <c r="M31" s="139">
        <v>0.8</v>
      </c>
      <c r="N31" s="139">
        <v>0.8</v>
      </c>
      <c r="O31" s="139">
        <v>0.8</v>
      </c>
      <c r="P31" s="138">
        <v>0.8</v>
      </c>
      <c r="Q31" s="139">
        <v>0.8</v>
      </c>
      <c r="R31" s="138">
        <v>0.8</v>
      </c>
      <c r="S31" s="80"/>
      <c r="T31" s="84">
        <v>2039</v>
      </c>
      <c r="U31" s="80"/>
      <c r="V31" s="80"/>
    </row>
    <row r="32" spans="1:22" ht="13.95" customHeight="1">
      <c r="A32" s="80"/>
      <c r="B32" s="80"/>
      <c r="C32" s="80"/>
      <c r="D32" s="154" t="s">
        <v>424</v>
      </c>
      <c r="E32" s="139"/>
      <c r="F32" s="138"/>
      <c r="G32" s="139"/>
      <c r="H32" s="138"/>
      <c r="I32" s="139"/>
      <c r="J32" s="138"/>
      <c r="K32" s="139"/>
      <c r="L32" s="138"/>
      <c r="M32" s="139">
        <v>0.8</v>
      </c>
      <c r="N32" s="139">
        <v>0.8</v>
      </c>
      <c r="O32" s="139">
        <v>0.8</v>
      </c>
      <c r="P32" s="138">
        <v>0.8</v>
      </c>
      <c r="Q32" s="139">
        <v>0.8</v>
      </c>
      <c r="R32" s="138">
        <v>0.8</v>
      </c>
      <c r="S32" s="80"/>
      <c r="T32" s="84">
        <v>2040</v>
      </c>
      <c r="U32" s="80"/>
      <c r="V32" s="80"/>
    </row>
    <row r="33" spans="1:22">
      <c r="A33" s="80"/>
      <c r="B33" s="80"/>
      <c r="C33" s="80"/>
      <c r="D33" s="154" t="s">
        <v>142</v>
      </c>
      <c r="E33" s="139">
        <v>0.8</v>
      </c>
      <c r="F33" s="138">
        <v>0.8</v>
      </c>
      <c r="G33" s="139">
        <v>0.8</v>
      </c>
      <c r="H33" s="138">
        <v>0.8</v>
      </c>
      <c r="I33" s="139">
        <v>0.8</v>
      </c>
      <c r="J33" s="138">
        <v>0.8</v>
      </c>
      <c r="K33" s="139">
        <v>0.8</v>
      </c>
      <c r="L33" s="138">
        <v>0.8</v>
      </c>
      <c r="M33" s="139">
        <v>0.8</v>
      </c>
      <c r="N33" s="139">
        <v>0.8</v>
      </c>
      <c r="O33" s="139">
        <v>0.8</v>
      </c>
      <c r="P33" s="138">
        <v>0.8</v>
      </c>
      <c r="Q33" s="139">
        <v>0.8</v>
      </c>
      <c r="R33" s="138">
        <v>0.8</v>
      </c>
      <c r="S33" s="80"/>
      <c r="T33" s="84">
        <v>2041</v>
      </c>
      <c r="U33" s="80"/>
      <c r="V33" s="80"/>
    </row>
    <row r="34" spans="1:22">
      <c r="A34" s="80"/>
      <c r="B34" s="80"/>
      <c r="C34" s="80"/>
      <c r="D34" s="154" t="s">
        <v>143</v>
      </c>
      <c r="E34" s="139">
        <v>0.8</v>
      </c>
      <c r="F34" s="138">
        <v>0.8</v>
      </c>
      <c r="G34" s="139">
        <v>0.8</v>
      </c>
      <c r="H34" s="138">
        <v>0.8</v>
      </c>
      <c r="I34" s="139">
        <v>0.8</v>
      </c>
      <c r="J34" s="138">
        <v>0.8</v>
      </c>
      <c r="K34" s="139">
        <v>0.8</v>
      </c>
      <c r="L34" s="138">
        <v>0.8</v>
      </c>
      <c r="M34" s="139">
        <v>0.8</v>
      </c>
      <c r="N34" s="139">
        <v>0.8</v>
      </c>
      <c r="O34" s="139">
        <v>0.8</v>
      </c>
      <c r="P34" s="138">
        <v>0.8</v>
      </c>
      <c r="Q34" s="139">
        <v>0.8</v>
      </c>
      <c r="R34" s="138">
        <v>0.8</v>
      </c>
      <c r="S34" s="80"/>
      <c r="T34" s="84">
        <v>2042</v>
      </c>
      <c r="U34" s="80"/>
      <c r="V34" s="80"/>
    </row>
    <row r="35" spans="1:22">
      <c r="A35" s="80"/>
      <c r="B35" s="80"/>
      <c r="C35" s="80"/>
      <c r="D35" s="154" t="s">
        <v>144</v>
      </c>
      <c r="E35" s="139">
        <v>0.8</v>
      </c>
      <c r="F35" s="138">
        <v>0.8</v>
      </c>
      <c r="G35" s="139">
        <v>0.8</v>
      </c>
      <c r="H35" s="138">
        <v>0.8</v>
      </c>
      <c r="I35" s="139">
        <v>0.8</v>
      </c>
      <c r="J35" s="138">
        <v>0.8</v>
      </c>
      <c r="K35" s="139">
        <v>0.8</v>
      </c>
      <c r="L35" s="138">
        <v>0.8</v>
      </c>
      <c r="M35" s="139">
        <v>0.8</v>
      </c>
      <c r="N35" s="139">
        <v>0.8</v>
      </c>
      <c r="O35" s="139">
        <v>0.8</v>
      </c>
      <c r="P35" s="138">
        <v>0.8</v>
      </c>
      <c r="Q35" s="139">
        <v>0.75</v>
      </c>
      <c r="R35" s="138">
        <v>0.8</v>
      </c>
      <c r="S35" s="80"/>
      <c r="T35" s="84">
        <v>2043</v>
      </c>
      <c r="U35" s="80"/>
      <c r="V35" s="80"/>
    </row>
    <row r="36" spans="1:22">
      <c r="A36" s="80"/>
      <c r="B36" s="80"/>
      <c r="C36" s="80"/>
      <c r="D36" s="154" t="s">
        <v>145</v>
      </c>
      <c r="E36" s="139">
        <v>0.8</v>
      </c>
      <c r="F36" s="138">
        <v>0.8</v>
      </c>
      <c r="G36" s="139">
        <v>0.8</v>
      </c>
      <c r="H36" s="138">
        <v>0.8</v>
      </c>
      <c r="I36" s="139">
        <v>0.8</v>
      </c>
      <c r="J36" s="138">
        <v>0.8</v>
      </c>
      <c r="K36" s="139">
        <v>0.8</v>
      </c>
      <c r="L36" s="138">
        <v>0.8</v>
      </c>
      <c r="M36" s="139">
        <v>0.8</v>
      </c>
      <c r="N36" s="139">
        <v>0.8</v>
      </c>
      <c r="O36" s="139">
        <v>0.8</v>
      </c>
      <c r="P36" s="138">
        <v>0.8</v>
      </c>
      <c r="Q36" s="139">
        <v>0.8</v>
      </c>
      <c r="R36" s="138">
        <v>0.8</v>
      </c>
      <c r="S36" s="80"/>
      <c r="T36" s="84">
        <v>2044</v>
      </c>
      <c r="U36" s="80"/>
      <c r="V36" s="80"/>
    </row>
    <row r="37" spans="1:22">
      <c r="A37" s="80"/>
      <c r="B37" s="80"/>
      <c r="C37" s="80"/>
      <c r="D37" s="154" t="s">
        <v>146</v>
      </c>
      <c r="E37" s="139">
        <v>0.8</v>
      </c>
      <c r="F37" s="138">
        <v>0.8</v>
      </c>
      <c r="G37" s="139">
        <v>0.8</v>
      </c>
      <c r="H37" s="138">
        <v>0.8</v>
      </c>
      <c r="I37" s="139">
        <v>0.8</v>
      </c>
      <c r="J37" s="138">
        <v>0.8</v>
      </c>
      <c r="K37" s="139">
        <v>0.8</v>
      </c>
      <c r="L37" s="138">
        <v>0.8</v>
      </c>
      <c r="M37" s="139">
        <v>0.8</v>
      </c>
      <c r="N37" s="139">
        <v>0.8</v>
      </c>
      <c r="O37" s="139">
        <v>0.8</v>
      </c>
      <c r="P37" s="138">
        <v>0.8</v>
      </c>
      <c r="Q37" s="139">
        <v>0.8</v>
      </c>
      <c r="R37" s="138">
        <v>0.8</v>
      </c>
      <c r="S37" s="80"/>
      <c r="T37" s="84">
        <v>2045</v>
      </c>
      <c r="U37" s="80"/>
      <c r="V37" s="80"/>
    </row>
    <row r="38" spans="1:22">
      <c r="A38" s="80"/>
      <c r="B38" s="80"/>
      <c r="C38" s="80"/>
      <c r="D38" s="154" t="s">
        <v>147</v>
      </c>
      <c r="E38" s="139">
        <v>0.8</v>
      </c>
      <c r="F38" s="138">
        <v>0.8</v>
      </c>
      <c r="G38" s="139">
        <v>0.8</v>
      </c>
      <c r="H38" s="138">
        <v>0.8</v>
      </c>
      <c r="I38" s="139">
        <v>0.8</v>
      </c>
      <c r="J38" s="138">
        <v>0.8</v>
      </c>
      <c r="K38" s="139">
        <v>0.8</v>
      </c>
      <c r="L38" s="138">
        <v>0.8</v>
      </c>
      <c r="M38" s="139">
        <v>0.8</v>
      </c>
      <c r="N38" s="139">
        <v>0.8</v>
      </c>
      <c r="O38" s="139">
        <v>0.75</v>
      </c>
      <c r="P38" s="138">
        <v>0.8</v>
      </c>
      <c r="Q38" s="139">
        <v>0.72</v>
      </c>
      <c r="R38" s="138">
        <v>0.8</v>
      </c>
      <c r="S38" s="80"/>
      <c r="T38" s="84">
        <v>2046</v>
      </c>
      <c r="U38" s="80"/>
      <c r="V38" s="80"/>
    </row>
    <row r="39" spans="1:22">
      <c r="A39" s="80"/>
      <c r="B39" s="80"/>
      <c r="C39" s="80"/>
      <c r="D39" s="154" t="s">
        <v>148</v>
      </c>
      <c r="E39" s="139">
        <v>0.8</v>
      </c>
      <c r="F39" s="138">
        <v>0.8</v>
      </c>
      <c r="G39" s="139">
        <v>0.8</v>
      </c>
      <c r="H39" s="138">
        <v>0.8</v>
      </c>
      <c r="I39" s="139">
        <v>0.8</v>
      </c>
      <c r="J39" s="138">
        <v>0.8</v>
      </c>
      <c r="K39" s="139">
        <v>0.8</v>
      </c>
      <c r="L39" s="138">
        <v>0.8</v>
      </c>
      <c r="M39" s="139">
        <v>0.8</v>
      </c>
      <c r="N39" s="139">
        <v>0.8</v>
      </c>
      <c r="O39" s="139">
        <v>0.8</v>
      </c>
      <c r="P39" s="138">
        <v>0.8</v>
      </c>
      <c r="Q39" s="139">
        <v>0.8</v>
      </c>
      <c r="R39" s="138">
        <v>0.8</v>
      </c>
      <c r="S39" s="80"/>
      <c r="T39" s="84">
        <v>2047</v>
      </c>
      <c r="U39" s="80"/>
      <c r="V39" s="80"/>
    </row>
    <row r="40" spans="1:22">
      <c r="A40" s="80"/>
      <c r="B40" s="80"/>
      <c r="C40" s="80"/>
      <c r="D40" s="154" t="s">
        <v>149</v>
      </c>
      <c r="E40" s="139">
        <v>0.8</v>
      </c>
      <c r="F40" s="138">
        <v>0.85</v>
      </c>
      <c r="G40" s="139">
        <v>0.8</v>
      </c>
      <c r="H40" s="138">
        <v>0.85</v>
      </c>
      <c r="I40" s="139">
        <v>0.8</v>
      </c>
      <c r="J40" s="138">
        <v>0.85</v>
      </c>
      <c r="K40" s="139">
        <v>0.8</v>
      </c>
      <c r="L40" s="138">
        <v>0.8</v>
      </c>
      <c r="M40" s="139">
        <v>0.8</v>
      </c>
      <c r="N40" s="139">
        <v>0.8</v>
      </c>
      <c r="O40" s="139">
        <v>0.8</v>
      </c>
      <c r="P40" s="138">
        <v>0.8</v>
      </c>
      <c r="Q40" s="139">
        <v>0.8</v>
      </c>
      <c r="R40" s="138">
        <v>0.8</v>
      </c>
      <c r="S40" s="80"/>
      <c r="T40" s="84">
        <v>2048</v>
      </c>
      <c r="U40" s="80"/>
      <c r="V40" s="80"/>
    </row>
    <row r="41" spans="1:22">
      <c r="A41" s="80"/>
      <c r="B41" s="80"/>
      <c r="C41" s="80"/>
      <c r="D41" s="154" t="s">
        <v>150</v>
      </c>
      <c r="E41" s="139">
        <v>0.8</v>
      </c>
      <c r="F41" s="138">
        <v>0.8</v>
      </c>
      <c r="G41" s="139">
        <v>0.8</v>
      </c>
      <c r="H41" s="138">
        <v>0.8</v>
      </c>
      <c r="I41" s="139">
        <v>0.8</v>
      </c>
      <c r="J41" s="138">
        <v>0.8</v>
      </c>
      <c r="K41" s="139">
        <v>0.8</v>
      </c>
      <c r="L41" s="138">
        <v>0.8</v>
      </c>
      <c r="M41" s="139">
        <v>0.8</v>
      </c>
      <c r="N41" s="139">
        <v>0.8</v>
      </c>
      <c r="O41" s="139">
        <v>0.8</v>
      </c>
      <c r="P41" s="138">
        <v>0.8</v>
      </c>
      <c r="Q41" s="139">
        <v>0.75</v>
      </c>
      <c r="R41" s="138">
        <v>0.8</v>
      </c>
      <c r="S41" s="80"/>
      <c r="T41" s="84">
        <v>2049</v>
      </c>
      <c r="U41" s="80"/>
      <c r="V41" s="80"/>
    </row>
    <row r="42" spans="1:22">
      <c r="A42" s="80"/>
      <c r="B42" s="80"/>
      <c r="C42" s="80"/>
      <c r="D42" s="154" t="s">
        <v>151</v>
      </c>
      <c r="E42" s="139">
        <v>0.82</v>
      </c>
      <c r="F42" s="138">
        <v>0.82</v>
      </c>
      <c r="G42" s="139">
        <v>0.82</v>
      </c>
      <c r="H42" s="138">
        <v>0.82</v>
      </c>
      <c r="I42" s="139">
        <v>0.82</v>
      </c>
      <c r="J42" s="138">
        <v>0.82</v>
      </c>
      <c r="K42" s="139">
        <v>0.82</v>
      </c>
      <c r="L42" s="138">
        <v>0.82</v>
      </c>
      <c r="M42" s="139">
        <v>0.82</v>
      </c>
      <c r="N42" s="139">
        <v>0.82</v>
      </c>
      <c r="O42" s="139">
        <v>0.82</v>
      </c>
      <c r="P42" s="138">
        <v>0.82</v>
      </c>
      <c r="Q42" s="139">
        <v>0.82</v>
      </c>
      <c r="R42" s="138">
        <v>0.82</v>
      </c>
      <c r="S42" s="80"/>
      <c r="T42" s="84">
        <v>2050</v>
      </c>
      <c r="U42" s="80"/>
      <c r="V42" s="80"/>
    </row>
    <row r="43" spans="1:22">
      <c r="A43" s="80"/>
      <c r="B43" s="80"/>
      <c r="C43" s="80"/>
      <c r="D43" s="154" t="s">
        <v>152</v>
      </c>
      <c r="E43" s="139">
        <v>0.8</v>
      </c>
      <c r="F43" s="138">
        <v>0.8</v>
      </c>
      <c r="G43" s="139">
        <v>0.8</v>
      </c>
      <c r="H43" s="138">
        <v>0.8</v>
      </c>
      <c r="I43" s="139">
        <v>0.8</v>
      </c>
      <c r="J43" s="138">
        <v>0.8</v>
      </c>
      <c r="K43" s="139">
        <v>0.8</v>
      </c>
      <c r="L43" s="138">
        <v>0.8</v>
      </c>
      <c r="M43" s="139">
        <v>0.8</v>
      </c>
      <c r="N43" s="139">
        <v>0.8</v>
      </c>
      <c r="O43" s="139">
        <v>0.8</v>
      </c>
      <c r="P43" s="138">
        <v>0.8</v>
      </c>
      <c r="Q43" s="139">
        <v>0.8</v>
      </c>
      <c r="R43" s="138">
        <v>0.8</v>
      </c>
      <c r="S43" s="80"/>
      <c r="T43" s="84">
        <v>2051</v>
      </c>
      <c r="U43" s="80"/>
      <c r="V43" s="80"/>
    </row>
    <row r="44" spans="1:22">
      <c r="A44" s="80"/>
      <c r="B44" s="80"/>
      <c r="C44" s="80"/>
      <c r="D44" s="154" t="s">
        <v>153</v>
      </c>
      <c r="E44" s="139">
        <v>0.8</v>
      </c>
      <c r="F44" s="138">
        <v>0.8</v>
      </c>
      <c r="G44" s="139">
        <v>0.8</v>
      </c>
      <c r="H44" s="138">
        <v>0.8</v>
      </c>
      <c r="I44" s="139">
        <v>0.8</v>
      </c>
      <c r="J44" s="138">
        <v>0.8</v>
      </c>
      <c r="K44" s="139">
        <v>0.8</v>
      </c>
      <c r="L44" s="138">
        <v>0.8</v>
      </c>
      <c r="M44" s="139">
        <v>0.8</v>
      </c>
      <c r="N44" s="139">
        <v>0.8</v>
      </c>
      <c r="O44" s="139">
        <v>0.8</v>
      </c>
      <c r="P44" s="138">
        <v>0.8</v>
      </c>
      <c r="Q44" s="139">
        <v>0.8</v>
      </c>
      <c r="R44" s="138">
        <v>0.8</v>
      </c>
      <c r="S44" s="80"/>
      <c r="T44" s="84">
        <v>2052</v>
      </c>
      <c r="U44" s="80"/>
      <c r="V44" s="80"/>
    </row>
    <row r="45" spans="1:22">
      <c r="A45" s="80"/>
      <c r="B45" s="80"/>
      <c r="C45" s="80"/>
      <c r="D45" s="154" t="s">
        <v>154</v>
      </c>
      <c r="E45" s="139">
        <v>0.8</v>
      </c>
      <c r="F45" s="138">
        <v>0.8</v>
      </c>
      <c r="G45" s="139">
        <v>0.8</v>
      </c>
      <c r="H45" s="138">
        <v>0.8</v>
      </c>
      <c r="I45" s="139">
        <v>0.8</v>
      </c>
      <c r="J45" s="138">
        <v>0.8</v>
      </c>
      <c r="K45" s="139">
        <v>0.8</v>
      </c>
      <c r="L45" s="138">
        <v>0.8</v>
      </c>
      <c r="M45" s="139">
        <v>0.8</v>
      </c>
      <c r="N45" s="139">
        <v>0.8</v>
      </c>
      <c r="O45" s="139">
        <v>0.8</v>
      </c>
      <c r="P45" s="138">
        <v>0.8</v>
      </c>
      <c r="Q45" s="139">
        <v>0.8</v>
      </c>
      <c r="R45" s="138">
        <v>0.8</v>
      </c>
      <c r="S45" s="80"/>
      <c r="T45" s="84">
        <v>2053</v>
      </c>
      <c r="U45" s="80"/>
      <c r="V45" s="80"/>
    </row>
    <row r="46" spans="1:22">
      <c r="A46" s="80"/>
      <c r="B46" s="80"/>
      <c r="C46" s="80"/>
      <c r="D46" s="154" t="s">
        <v>155</v>
      </c>
      <c r="E46" s="139"/>
      <c r="F46" s="138"/>
      <c r="G46" s="139"/>
      <c r="H46" s="138"/>
      <c r="I46" s="139"/>
      <c r="J46" s="138"/>
      <c r="K46" s="139"/>
      <c r="L46" s="138"/>
      <c r="M46" s="139"/>
      <c r="N46" s="139"/>
      <c r="O46" s="139"/>
      <c r="P46" s="138"/>
      <c r="Q46" s="139"/>
      <c r="R46" s="138"/>
      <c r="S46" s="80"/>
      <c r="T46" s="84">
        <v>2054</v>
      </c>
      <c r="U46" s="80"/>
      <c r="V46" s="80"/>
    </row>
    <row r="47" spans="1:22">
      <c r="A47" s="80"/>
      <c r="B47" s="80"/>
      <c r="C47" s="80"/>
      <c r="D47" s="154" t="s">
        <v>156</v>
      </c>
      <c r="E47" s="139">
        <v>0.8</v>
      </c>
      <c r="F47" s="138">
        <v>0.8</v>
      </c>
      <c r="G47" s="139">
        <v>0.8</v>
      </c>
      <c r="H47" s="138">
        <v>0.8</v>
      </c>
      <c r="I47" s="139">
        <v>0.8</v>
      </c>
      <c r="J47" s="138">
        <v>0.8</v>
      </c>
      <c r="K47" s="139">
        <v>0.8</v>
      </c>
      <c r="L47" s="138">
        <v>0.8</v>
      </c>
      <c r="M47" s="139">
        <v>0.8</v>
      </c>
      <c r="N47" s="139">
        <v>0.8</v>
      </c>
      <c r="O47" s="139">
        <v>0.8</v>
      </c>
      <c r="P47" s="138">
        <v>0.8</v>
      </c>
      <c r="Q47" s="139">
        <v>0.8</v>
      </c>
      <c r="R47" s="138">
        <v>0.8</v>
      </c>
      <c r="S47" s="80"/>
      <c r="T47" s="84">
        <v>2055</v>
      </c>
      <c r="U47" s="80"/>
      <c r="V47" s="80"/>
    </row>
    <row r="48" spans="1:22">
      <c r="A48" s="80"/>
      <c r="B48" s="80"/>
      <c r="C48" s="80"/>
      <c r="D48" s="154" t="s">
        <v>157</v>
      </c>
      <c r="E48" s="139"/>
      <c r="F48" s="138"/>
      <c r="G48" s="139"/>
      <c r="H48" s="138"/>
      <c r="I48" s="139"/>
      <c r="J48" s="138"/>
      <c r="K48" s="139"/>
      <c r="L48" s="138"/>
      <c r="M48" s="139">
        <v>0.8</v>
      </c>
      <c r="N48" s="139">
        <v>0.8</v>
      </c>
      <c r="O48" s="139">
        <v>0.8</v>
      </c>
      <c r="P48" s="138">
        <v>0.8</v>
      </c>
      <c r="Q48" s="139">
        <v>0.8</v>
      </c>
      <c r="R48" s="138">
        <v>0.8</v>
      </c>
      <c r="S48" s="80"/>
      <c r="T48" s="84">
        <v>2056</v>
      </c>
      <c r="U48" s="80"/>
      <c r="V48" s="80"/>
    </row>
    <row r="49" spans="1:22">
      <c r="A49" s="80"/>
      <c r="B49" s="80"/>
      <c r="C49" s="80"/>
      <c r="D49" s="154" t="s">
        <v>158</v>
      </c>
      <c r="E49" s="139">
        <v>0.8</v>
      </c>
      <c r="F49" s="138">
        <v>0.8</v>
      </c>
      <c r="G49" s="139">
        <v>0.8</v>
      </c>
      <c r="H49" s="138">
        <v>0.8</v>
      </c>
      <c r="I49" s="139">
        <v>0.8</v>
      </c>
      <c r="J49" s="138">
        <v>0.8</v>
      </c>
      <c r="K49" s="139">
        <v>0.8</v>
      </c>
      <c r="L49" s="138">
        <v>0.8</v>
      </c>
      <c r="M49" s="139">
        <v>0.8</v>
      </c>
      <c r="N49" s="139">
        <v>0.8</v>
      </c>
      <c r="O49" s="139">
        <v>0.8</v>
      </c>
      <c r="P49" s="138">
        <v>0.8</v>
      </c>
      <c r="Q49" s="139">
        <v>0.8</v>
      </c>
      <c r="R49" s="138">
        <v>0.8</v>
      </c>
      <c r="S49" s="80"/>
      <c r="T49" s="84">
        <v>2057</v>
      </c>
      <c r="U49" s="80"/>
      <c r="V49" s="80"/>
    </row>
    <row r="50" spans="1:22">
      <c r="A50" s="80"/>
      <c r="B50" s="80"/>
      <c r="C50" s="80"/>
      <c r="D50" s="154" t="s">
        <v>159</v>
      </c>
      <c r="E50" s="139">
        <v>0.8</v>
      </c>
      <c r="F50" s="138">
        <v>0.8</v>
      </c>
      <c r="G50" s="139">
        <v>0.8</v>
      </c>
      <c r="H50" s="138">
        <v>0.8</v>
      </c>
      <c r="I50" s="139">
        <v>0.8</v>
      </c>
      <c r="J50" s="138">
        <v>0.8</v>
      </c>
      <c r="K50" s="139">
        <v>0.8</v>
      </c>
      <c r="L50" s="138">
        <v>0.8</v>
      </c>
      <c r="M50" s="139">
        <v>0.8</v>
      </c>
      <c r="N50" s="139">
        <v>0.8</v>
      </c>
      <c r="O50" s="139">
        <v>0.8</v>
      </c>
      <c r="P50" s="138">
        <v>0.8</v>
      </c>
      <c r="Q50" s="139">
        <v>0.8</v>
      </c>
      <c r="R50" s="138">
        <v>0.8</v>
      </c>
      <c r="S50" s="80"/>
      <c r="T50" s="84">
        <v>2058</v>
      </c>
      <c r="U50" s="80"/>
      <c r="V50" s="80"/>
    </row>
    <row r="51" spans="1:22">
      <c r="A51" s="80"/>
      <c r="B51" s="80"/>
      <c r="C51" s="80"/>
      <c r="D51" s="154" t="s">
        <v>160</v>
      </c>
      <c r="E51" s="139">
        <v>0.8</v>
      </c>
      <c r="F51" s="138">
        <v>0.8</v>
      </c>
      <c r="G51" s="139">
        <v>0.8</v>
      </c>
      <c r="H51" s="138">
        <v>0.8</v>
      </c>
      <c r="I51" s="139">
        <v>0.8</v>
      </c>
      <c r="J51" s="138">
        <v>0.8</v>
      </c>
      <c r="K51" s="139">
        <v>0.8</v>
      </c>
      <c r="L51" s="138">
        <v>0.8</v>
      </c>
      <c r="M51" s="139">
        <v>0.8</v>
      </c>
      <c r="N51" s="139">
        <v>0.8</v>
      </c>
      <c r="O51" s="139">
        <v>0.8</v>
      </c>
      <c r="P51" s="138">
        <v>0.8</v>
      </c>
      <c r="Q51" s="139">
        <v>0.8</v>
      </c>
      <c r="R51" s="138">
        <v>0.8</v>
      </c>
      <c r="S51" s="80"/>
      <c r="T51" s="84">
        <v>2059</v>
      </c>
      <c r="U51" s="80"/>
      <c r="V51" s="80"/>
    </row>
    <row r="52" spans="1:22">
      <c r="A52" s="80"/>
      <c r="B52" s="80"/>
      <c r="C52" s="80"/>
      <c r="D52" s="154" t="s">
        <v>161</v>
      </c>
      <c r="E52" s="139">
        <v>0.8</v>
      </c>
      <c r="F52" s="138">
        <v>0.8</v>
      </c>
      <c r="G52" s="139">
        <v>0.8</v>
      </c>
      <c r="H52" s="138">
        <v>0.8</v>
      </c>
      <c r="I52" s="139">
        <v>0.8</v>
      </c>
      <c r="J52" s="138">
        <v>0.8</v>
      </c>
      <c r="K52" s="139">
        <v>0.8</v>
      </c>
      <c r="L52" s="138">
        <v>0.8</v>
      </c>
      <c r="M52" s="139">
        <v>0.8</v>
      </c>
      <c r="N52" s="139">
        <v>0.8</v>
      </c>
      <c r="O52" s="139">
        <v>0.8</v>
      </c>
      <c r="P52" s="138">
        <v>0.8</v>
      </c>
      <c r="Q52" s="139">
        <v>0.8</v>
      </c>
      <c r="R52" s="138">
        <v>0.8</v>
      </c>
      <c r="S52" s="80"/>
      <c r="T52" s="86">
        <v>2060</v>
      </c>
      <c r="U52" s="80"/>
      <c r="V52" s="80"/>
    </row>
    <row r="53" spans="1:22">
      <c r="A53" s="80"/>
      <c r="B53" s="80"/>
      <c r="C53" s="80"/>
      <c r="D53" s="154" t="s">
        <v>162</v>
      </c>
      <c r="E53" s="139">
        <v>0.8</v>
      </c>
      <c r="F53" s="138">
        <v>0.8</v>
      </c>
      <c r="G53" s="139">
        <v>0.8</v>
      </c>
      <c r="H53" s="138">
        <v>0.8</v>
      </c>
      <c r="I53" s="139">
        <v>0.8</v>
      </c>
      <c r="J53" s="138">
        <v>0.8</v>
      </c>
      <c r="K53" s="139">
        <v>0.8</v>
      </c>
      <c r="L53" s="138">
        <v>0.8</v>
      </c>
      <c r="M53" s="139">
        <v>0.8</v>
      </c>
      <c r="N53" s="139">
        <v>0.8</v>
      </c>
      <c r="O53" s="139">
        <v>0.8</v>
      </c>
      <c r="P53" s="138">
        <v>0.8</v>
      </c>
      <c r="Q53" s="139">
        <v>0.8</v>
      </c>
      <c r="R53" s="138">
        <v>0.8</v>
      </c>
      <c r="S53" s="80"/>
      <c r="T53" s="80"/>
      <c r="U53" s="80"/>
      <c r="V53" s="80"/>
    </row>
    <row r="54" spans="1:22">
      <c r="A54" s="80"/>
      <c r="B54" s="80"/>
      <c r="C54" s="80"/>
      <c r="D54" s="154" t="s">
        <v>163</v>
      </c>
      <c r="E54" s="139">
        <v>0.8</v>
      </c>
      <c r="F54" s="138">
        <v>0.8</v>
      </c>
      <c r="G54" s="139">
        <v>0.8</v>
      </c>
      <c r="H54" s="138">
        <v>0.8</v>
      </c>
      <c r="I54" s="139">
        <v>0.8</v>
      </c>
      <c r="J54" s="138">
        <v>0.8</v>
      </c>
      <c r="K54" s="139">
        <v>0.8</v>
      </c>
      <c r="L54" s="138">
        <v>0.8</v>
      </c>
      <c r="M54" s="139">
        <v>0.8</v>
      </c>
      <c r="N54" s="139">
        <v>0.8</v>
      </c>
      <c r="O54" s="139">
        <v>0.8</v>
      </c>
      <c r="P54" s="138">
        <v>0.8</v>
      </c>
      <c r="Q54" s="139">
        <v>0.8</v>
      </c>
      <c r="R54" s="138">
        <v>0.8</v>
      </c>
      <c r="S54" s="80"/>
      <c r="T54" s="80"/>
      <c r="U54" s="80"/>
      <c r="V54" s="80"/>
    </row>
    <row r="55" spans="1:22">
      <c r="A55" s="80"/>
      <c r="B55" s="80"/>
      <c r="C55" s="80"/>
      <c r="D55" s="154" t="s">
        <v>164</v>
      </c>
      <c r="E55" s="139">
        <v>0.8</v>
      </c>
      <c r="F55" s="138">
        <v>0.8</v>
      </c>
      <c r="G55" s="139">
        <v>0.8</v>
      </c>
      <c r="H55" s="138">
        <v>0.8</v>
      </c>
      <c r="I55" s="139">
        <v>0.8</v>
      </c>
      <c r="J55" s="138">
        <v>0.8</v>
      </c>
      <c r="K55" s="139">
        <v>0.8</v>
      </c>
      <c r="L55" s="138">
        <v>0.8</v>
      </c>
      <c r="M55" s="139">
        <v>0.8</v>
      </c>
      <c r="N55" s="139">
        <v>0.8</v>
      </c>
      <c r="O55" s="139">
        <v>0.8</v>
      </c>
      <c r="P55" s="138">
        <v>0.8</v>
      </c>
      <c r="Q55" s="139">
        <v>0.8</v>
      </c>
      <c r="R55" s="138">
        <v>0.8</v>
      </c>
      <c r="S55" s="80"/>
      <c r="T55" s="80"/>
      <c r="U55" s="80"/>
      <c r="V55" s="80"/>
    </row>
    <row r="56" spans="1:22">
      <c r="A56" s="80"/>
      <c r="B56" s="80"/>
      <c r="C56" s="80"/>
      <c r="D56" s="154" t="s">
        <v>165</v>
      </c>
      <c r="E56" s="139"/>
      <c r="F56" s="138"/>
      <c r="G56" s="139"/>
      <c r="H56" s="138"/>
      <c r="I56" s="139"/>
      <c r="J56" s="138"/>
      <c r="K56" s="139"/>
      <c r="L56" s="138"/>
      <c r="M56" s="139">
        <v>0.8</v>
      </c>
      <c r="N56" s="139">
        <v>0.8</v>
      </c>
      <c r="O56" s="139">
        <v>0.8</v>
      </c>
      <c r="P56" s="138">
        <v>0.8</v>
      </c>
      <c r="Q56" s="139">
        <v>0.8</v>
      </c>
      <c r="R56" s="138">
        <v>0.8</v>
      </c>
      <c r="S56" s="80"/>
      <c r="T56" s="80"/>
      <c r="U56" s="80"/>
      <c r="V56" s="80"/>
    </row>
    <row r="57" spans="1:22">
      <c r="A57" s="80"/>
      <c r="B57" s="80"/>
      <c r="C57" s="80"/>
      <c r="D57" s="154" t="s">
        <v>166</v>
      </c>
      <c r="E57" s="139">
        <v>0.8</v>
      </c>
      <c r="F57" s="138">
        <v>0.8</v>
      </c>
      <c r="G57" s="139">
        <v>0.8</v>
      </c>
      <c r="H57" s="138">
        <v>0.8</v>
      </c>
      <c r="I57" s="139">
        <v>0.8</v>
      </c>
      <c r="J57" s="138">
        <v>0.8</v>
      </c>
      <c r="K57" s="139">
        <v>0.8</v>
      </c>
      <c r="L57" s="138">
        <v>0.8</v>
      </c>
      <c r="M57" s="139">
        <v>0.8</v>
      </c>
      <c r="N57" s="139">
        <v>0.8</v>
      </c>
      <c r="O57" s="139">
        <v>0.8</v>
      </c>
      <c r="P57" s="138">
        <v>0.8</v>
      </c>
      <c r="Q57" s="139">
        <v>0.8</v>
      </c>
      <c r="R57" s="138">
        <v>0.8</v>
      </c>
      <c r="S57" s="80"/>
      <c r="T57" s="80"/>
      <c r="U57" s="80"/>
      <c r="V57" s="80"/>
    </row>
    <row r="58" spans="1:22">
      <c r="A58" s="80"/>
      <c r="B58" s="80"/>
      <c r="C58" s="80"/>
      <c r="D58" s="154" t="s">
        <v>167</v>
      </c>
      <c r="E58" s="139">
        <v>0.8</v>
      </c>
      <c r="F58" s="138">
        <v>0.8</v>
      </c>
      <c r="G58" s="139">
        <v>0.8</v>
      </c>
      <c r="H58" s="138">
        <v>0.8</v>
      </c>
      <c r="I58" s="139">
        <v>0.8</v>
      </c>
      <c r="J58" s="138">
        <v>0.8</v>
      </c>
      <c r="K58" s="139">
        <v>0.8</v>
      </c>
      <c r="L58" s="138">
        <v>0.8</v>
      </c>
      <c r="M58" s="139">
        <v>0.8</v>
      </c>
      <c r="N58" s="139">
        <v>0.8</v>
      </c>
      <c r="O58" s="139">
        <v>0.8</v>
      </c>
      <c r="P58" s="138">
        <v>0.8</v>
      </c>
      <c r="Q58" s="139">
        <v>0.8</v>
      </c>
      <c r="R58" s="138">
        <v>0.8</v>
      </c>
      <c r="S58" s="80"/>
      <c r="T58" s="80"/>
      <c r="U58" s="80"/>
      <c r="V58" s="80"/>
    </row>
    <row r="59" spans="1:22">
      <c r="A59" s="80"/>
      <c r="B59" s="80"/>
      <c r="C59" s="80"/>
      <c r="D59" s="154" t="s">
        <v>168</v>
      </c>
      <c r="E59" s="139">
        <v>0.8</v>
      </c>
      <c r="F59" s="138">
        <v>0.8</v>
      </c>
      <c r="G59" s="139">
        <v>0.8</v>
      </c>
      <c r="H59" s="138">
        <v>0.8</v>
      </c>
      <c r="I59" s="139">
        <v>0.8</v>
      </c>
      <c r="J59" s="138">
        <v>0.8</v>
      </c>
      <c r="K59" s="139">
        <v>0.8</v>
      </c>
      <c r="L59" s="138">
        <v>0.8</v>
      </c>
      <c r="M59" s="139">
        <v>0.8</v>
      </c>
      <c r="N59" s="139">
        <v>0.8</v>
      </c>
      <c r="O59" s="139">
        <v>0.8</v>
      </c>
      <c r="P59" s="138">
        <v>0.8</v>
      </c>
      <c r="Q59" s="139">
        <v>0.8</v>
      </c>
      <c r="R59" s="138">
        <v>0.8</v>
      </c>
      <c r="S59" s="80"/>
      <c r="T59" s="80"/>
      <c r="U59" s="80"/>
      <c r="V59" s="80"/>
    </row>
    <row r="60" spans="1:22">
      <c r="A60" s="80"/>
      <c r="B60" s="80"/>
      <c r="C60" s="80"/>
      <c r="D60" s="154" t="s">
        <v>169</v>
      </c>
      <c r="E60" s="139">
        <v>0.8</v>
      </c>
      <c r="F60" s="138">
        <v>0.8</v>
      </c>
      <c r="G60" s="139">
        <v>0.8</v>
      </c>
      <c r="H60" s="138">
        <v>0.8</v>
      </c>
      <c r="I60" s="139">
        <v>0.8</v>
      </c>
      <c r="J60" s="138">
        <v>0.8</v>
      </c>
      <c r="K60" s="139">
        <v>0.8</v>
      </c>
      <c r="L60" s="138">
        <v>0.8</v>
      </c>
      <c r="M60" s="139">
        <v>0.8</v>
      </c>
      <c r="N60" s="139">
        <v>0.8</v>
      </c>
      <c r="O60" s="139">
        <v>0.8</v>
      </c>
      <c r="P60" s="138">
        <v>0.8</v>
      </c>
      <c r="Q60" s="139">
        <v>0.8</v>
      </c>
      <c r="R60" s="138">
        <v>0.8</v>
      </c>
      <c r="S60" s="80"/>
      <c r="T60" s="80"/>
      <c r="U60" s="80"/>
      <c r="V60" s="80"/>
    </row>
    <row r="61" spans="1:22">
      <c r="A61" s="80"/>
      <c r="B61" s="80"/>
      <c r="C61" s="80"/>
      <c r="D61" s="358" t="s">
        <v>170</v>
      </c>
      <c r="E61" s="359">
        <v>0.8</v>
      </c>
      <c r="F61" s="360">
        <v>0.8</v>
      </c>
      <c r="G61" s="359">
        <v>0.8</v>
      </c>
      <c r="H61" s="360">
        <v>0.8</v>
      </c>
      <c r="I61" s="359">
        <v>0.8</v>
      </c>
      <c r="J61" s="360">
        <v>0.8</v>
      </c>
      <c r="K61" s="359">
        <v>0.8</v>
      </c>
      <c r="L61" s="360">
        <v>0.8</v>
      </c>
      <c r="M61" s="359">
        <v>0.8</v>
      </c>
      <c r="N61" s="359">
        <v>0.8</v>
      </c>
      <c r="O61" s="359">
        <v>0.8</v>
      </c>
      <c r="P61" s="360">
        <v>0.8</v>
      </c>
      <c r="Q61" s="359">
        <v>0.8</v>
      </c>
      <c r="R61" s="360">
        <v>0.8</v>
      </c>
      <c r="S61" s="80"/>
      <c r="T61" s="80"/>
      <c r="U61" s="80"/>
      <c r="V61" s="80"/>
    </row>
    <row r="62" spans="1:22"/>
    <row r="63" spans="1:22"/>
    <row r="64" spans="1:22"/>
    <row r="65" hidden="1"/>
  </sheetData>
  <pageMargins left="0.75" right="0.75" top="1" bottom="1" header="0.5" footer="0.5"/>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B37"/>
  <sheetViews>
    <sheetView zoomScale="80" zoomScaleNormal="80" workbookViewId="0">
      <pane xSplit="1" ySplit="2" topLeftCell="B3" activePane="bottomRight" state="frozen"/>
      <selection pane="topRight" activeCell="B1" sqref="B1"/>
      <selection pane="bottomLeft" activeCell="A4" sqref="A4"/>
      <selection pane="bottomRight" activeCell="B3" sqref="B3"/>
    </sheetView>
  </sheetViews>
  <sheetFormatPr defaultColWidth="9" defaultRowHeight="13.2"/>
  <cols>
    <col min="1" max="1" width="17.44140625" style="177" customWidth="1"/>
    <col min="2" max="2" width="183.5546875" style="177" customWidth="1"/>
    <col min="3" max="16384" width="9" style="177"/>
  </cols>
  <sheetData>
    <row r="1" spans="1:2" ht="15.6">
      <c r="A1" s="433" t="s">
        <v>431</v>
      </c>
      <c r="B1" s="434"/>
    </row>
    <row r="2" spans="1:2" ht="18.899999999999999" customHeight="1">
      <c r="A2" s="169" t="s">
        <v>432</v>
      </c>
      <c r="B2" s="170" t="s">
        <v>433</v>
      </c>
    </row>
    <row r="3" spans="1:2" ht="44.25" customHeight="1">
      <c r="A3" s="173" t="s">
        <v>367</v>
      </c>
      <c r="B3" s="174" t="s">
        <v>373</v>
      </c>
    </row>
    <row r="4" spans="1:2" ht="39.6">
      <c r="A4" s="361" t="s">
        <v>375</v>
      </c>
      <c r="B4" s="362" t="s">
        <v>374</v>
      </c>
    </row>
    <row r="5" spans="1:2" ht="66">
      <c r="A5" s="173" t="s">
        <v>410</v>
      </c>
      <c r="B5" s="174" t="s">
        <v>368</v>
      </c>
    </row>
    <row r="6" spans="1:2" ht="52.8">
      <c r="A6" s="361" t="s">
        <v>531</v>
      </c>
      <c r="B6" s="362" t="s">
        <v>544</v>
      </c>
    </row>
    <row r="7" spans="1:2" ht="26.4">
      <c r="A7" s="173" t="s">
        <v>369</v>
      </c>
      <c r="B7" s="174" t="s">
        <v>370</v>
      </c>
    </row>
    <row r="8" spans="1:2" ht="79.2">
      <c r="A8" s="171" t="s">
        <v>371</v>
      </c>
      <c r="B8" s="172" t="s">
        <v>532</v>
      </c>
    </row>
    <row r="9" spans="1:2" ht="66">
      <c r="A9" s="173" t="s">
        <v>411</v>
      </c>
      <c r="B9" s="174" t="s">
        <v>372</v>
      </c>
    </row>
    <row r="10" spans="1:2" ht="69.599999999999994" customHeight="1">
      <c r="A10" s="171" t="s">
        <v>376</v>
      </c>
      <c r="B10" s="172" t="s">
        <v>434</v>
      </c>
    </row>
    <row r="11" spans="1:2" ht="158.4">
      <c r="A11" s="173" t="s">
        <v>377</v>
      </c>
      <c r="B11" s="174" t="s">
        <v>435</v>
      </c>
    </row>
    <row r="12" spans="1:2" ht="158.4">
      <c r="A12" s="171" t="s">
        <v>378</v>
      </c>
      <c r="B12" s="172" t="s">
        <v>557</v>
      </c>
    </row>
    <row r="13" spans="1:2" ht="79.2">
      <c r="A13" s="173" t="s">
        <v>379</v>
      </c>
      <c r="B13" s="174" t="s">
        <v>533</v>
      </c>
    </row>
    <row r="14" spans="1:2" ht="66">
      <c r="A14" s="171" t="s">
        <v>380</v>
      </c>
      <c r="B14" s="172" t="s">
        <v>545</v>
      </c>
    </row>
    <row r="15" spans="1:2" ht="72" customHeight="1">
      <c r="A15" s="173" t="s">
        <v>381</v>
      </c>
      <c r="B15" s="174" t="s">
        <v>534</v>
      </c>
    </row>
    <row r="16" spans="1:2" ht="69.599999999999994" customHeight="1">
      <c r="A16" s="171" t="s">
        <v>382</v>
      </c>
      <c r="B16" s="172" t="s">
        <v>546</v>
      </c>
    </row>
    <row r="17" spans="1:2" ht="66">
      <c r="A17" s="173" t="s">
        <v>383</v>
      </c>
      <c r="B17" s="174" t="s">
        <v>535</v>
      </c>
    </row>
    <row r="18" spans="1:2" ht="105.6">
      <c r="A18" s="171" t="s">
        <v>384</v>
      </c>
      <c r="B18" s="172" t="s">
        <v>536</v>
      </c>
    </row>
    <row r="19" spans="1:2" ht="132">
      <c r="A19" s="173" t="s">
        <v>385</v>
      </c>
      <c r="B19" s="174" t="s">
        <v>529</v>
      </c>
    </row>
    <row r="20" spans="1:2" ht="237.6">
      <c r="A20" s="171" t="s">
        <v>386</v>
      </c>
      <c r="B20" s="172" t="s">
        <v>530</v>
      </c>
    </row>
    <row r="21" spans="1:2" ht="79.2">
      <c r="A21" s="173" t="s">
        <v>387</v>
      </c>
      <c r="B21" s="174" t="s">
        <v>537</v>
      </c>
    </row>
    <row r="22" spans="1:2" ht="198">
      <c r="A22" s="361" t="s">
        <v>436</v>
      </c>
      <c r="B22" s="362" t="s">
        <v>437</v>
      </c>
    </row>
    <row r="23" spans="1:2" ht="397.2" customHeight="1">
      <c r="A23" s="173" t="s">
        <v>438</v>
      </c>
      <c r="B23" s="174" t="s">
        <v>439</v>
      </c>
    </row>
    <row r="24" spans="1:2" ht="313.95" customHeight="1">
      <c r="A24" s="171" t="s">
        <v>440</v>
      </c>
      <c r="B24" s="172" t="s">
        <v>441</v>
      </c>
    </row>
    <row r="25" spans="1:2" ht="132">
      <c r="A25" s="173" t="s">
        <v>442</v>
      </c>
      <c r="B25" s="174" t="s">
        <v>538</v>
      </c>
    </row>
    <row r="26" spans="1:2" ht="79.2">
      <c r="A26" s="361" t="s">
        <v>443</v>
      </c>
      <c r="B26" s="362" t="s">
        <v>539</v>
      </c>
    </row>
    <row r="27" spans="1:2" ht="79.2">
      <c r="A27" s="173" t="s">
        <v>444</v>
      </c>
      <c r="B27" s="174" t="s">
        <v>540</v>
      </c>
    </row>
    <row r="28" spans="1:2" ht="52.8">
      <c r="A28" s="361" t="s">
        <v>445</v>
      </c>
      <c r="B28" s="362" t="s">
        <v>446</v>
      </c>
    </row>
    <row r="29" spans="1:2" ht="105.6">
      <c r="A29" s="173" t="s">
        <v>447</v>
      </c>
      <c r="B29" s="174" t="s">
        <v>541</v>
      </c>
    </row>
    <row r="30" spans="1:2" ht="118.8">
      <c r="A30" s="361" t="s">
        <v>448</v>
      </c>
      <c r="B30" s="362" t="s">
        <v>542</v>
      </c>
    </row>
    <row r="31" spans="1:2" ht="52.8">
      <c r="A31" s="173" t="s">
        <v>449</v>
      </c>
      <c r="B31" s="174" t="s">
        <v>450</v>
      </c>
    </row>
    <row r="32" spans="1:2" ht="92.4">
      <c r="A32" s="361" t="s">
        <v>451</v>
      </c>
      <c r="B32" s="362" t="s">
        <v>452</v>
      </c>
    </row>
    <row r="33" spans="1:2" ht="105.6">
      <c r="A33" s="175" t="s">
        <v>453</v>
      </c>
      <c r="B33" s="176" t="s">
        <v>543</v>
      </c>
    </row>
    <row r="34" spans="1:2" ht="52.8">
      <c r="A34" s="361" t="s">
        <v>454</v>
      </c>
      <c r="B34" s="362" t="s">
        <v>455</v>
      </c>
    </row>
    <row r="35" spans="1:2" ht="39.6">
      <c r="A35" s="175" t="s">
        <v>456</v>
      </c>
      <c r="B35" s="176" t="s">
        <v>426</v>
      </c>
    </row>
    <row r="36" spans="1:2" ht="39.6">
      <c r="A36" s="361" t="s">
        <v>457</v>
      </c>
      <c r="B36" s="362" t="s">
        <v>458</v>
      </c>
    </row>
    <row r="37" spans="1:2" ht="198">
      <c r="A37" s="175" t="s">
        <v>459</v>
      </c>
      <c r="B37" s="176" t="s">
        <v>460</v>
      </c>
    </row>
  </sheetData>
  <mergeCells count="1">
    <mergeCell ref="A1:B1"/>
  </mergeCells>
  <pageMargins left="0.25" right="0.25" top="0.75" bottom="0.75" header="0.3" footer="0.3"/>
  <pageSetup scale="83" fitToHeight="0" orientation="landscape" r:id="rId1"/>
  <headerFooter>
    <oddFooter>&amp;L&amp;F&amp;CPage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sheetPr>
  <dimension ref="A1:F26"/>
  <sheetViews>
    <sheetView topLeftCell="B1" zoomScale="80" zoomScaleNormal="80" workbookViewId="0">
      <pane xSplit="1" ySplit="3" topLeftCell="C4" activePane="bottomRight" state="frozen"/>
      <selection activeCell="B1" sqref="B1"/>
      <selection pane="topRight" activeCell="C1" sqref="C1"/>
      <selection pane="bottomLeft" activeCell="B4" sqref="B4"/>
      <selection pane="bottomRight" activeCell="C4" sqref="C4"/>
    </sheetView>
  </sheetViews>
  <sheetFormatPr defaultColWidth="0" defaultRowHeight="13.2" zeroHeight="1"/>
  <cols>
    <col min="1" max="1" width="0.44140625" style="44" hidden="1" customWidth="1"/>
    <col min="2" max="2" width="28.44140625" style="44" customWidth="1"/>
    <col min="3" max="3" width="60.5546875" style="44" customWidth="1"/>
    <col min="4" max="4" width="9" style="44" customWidth="1"/>
    <col min="5" max="6" width="0" style="44" hidden="1" customWidth="1"/>
    <col min="7" max="16384" width="9" style="44" hidden="1"/>
  </cols>
  <sheetData>
    <row r="1" spans="2:6" ht="19.8" thickBot="1">
      <c r="B1" s="89" t="s">
        <v>291</v>
      </c>
      <c r="C1" s="90"/>
    </row>
    <row r="2" spans="2:6"/>
    <row r="3" spans="2:6">
      <c r="B3" s="98" t="s">
        <v>294</v>
      </c>
      <c r="C3" s="178" t="s">
        <v>296</v>
      </c>
      <c r="F3" s="45"/>
    </row>
    <row r="4" spans="2:6">
      <c r="B4" s="99" t="s">
        <v>45</v>
      </c>
      <c r="C4" s="179"/>
    </row>
    <row r="5" spans="2:6">
      <c r="B5" s="99" t="s">
        <v>188</v>
      </c>
      <c r="C5" s="179"/>
    </row>
    <row r="6" spans="2:6">
      <c r="B6" s="99" t="s">
        <v>189</v>
      </c>
      <c r="C6" s="179"/>
    </row>
    <row r="7" spans="2:6">
      <c r="B7" s="99" t="s">
        <v>105</v>
      </c>
      <c r="C7" s="179"/>
    </row>
    <row r="8" spans="2:6">
      <c r="B8" s="99" t="s">
        <v>36</v>
      </c>
      <c r="C8" s="179"/>
    </row>
    <row r="9" spans="2:6">
      <c r="B9" s="99" t="s">
        <v>41</v>
      </c>
      <c r="C9" s="179"/>
    </row>
    <row r="10" spans="2:6">
      <c r="B10" s="99" t="s">
        <v>54</v>
      </c>
      <c r="C10" s="179"/>
    </row>
    <row r="11" spans="2:6">
      <c r="B11" s="99" t="s">
        <v>295</v>
      </c>
      <c r="C11" s="179"/>
    </row>
    <row r="12" spans="2:6">
      <c r="B12" s="99" t="s">
        <v>35</v>
      </c>
      <c r="C12" s="179" t="s">
        <v>109</v>
      </c>
    </row>
    <row r="13" spans="2:6">
      <c r="B13" s="99" t="s">
        <v>50</v>
      </c>
      <c r="C13" s="179"/>
    </row>
    <row r="14" spans="2:6">
      <c r="B14" s="99" t="s">
        <v>51</v>
      </c>
      <c r="C14" s="179"/>
    </row>
    <row r="15" spans="2:6">
      <c r="B15" s="99" t="s">
        <v>190</v>
      </c>
      <c r="C15" s="179" t="s">
        <v>112</v>
      </c>
    </row>
    <row r="16" spans="2:6">
      <c r="B16" s="365" t="s">
        <v>406</v>
      </c>
      <c r="C16" s="366"/>
    </row>
    <row r="17" spans="2:3">
      <c r="B17" s="374" t="s">
        <v>421</v>
      </c>
      <c r="C17" s="375"/>
    </row>
    <row r="18" spans="2:3">
      <c r="B18" s="99" t="s">
        <v>191</v>
      </c>
      <c r="C18" s="179"/>
    </row>
    <row r="19" spans="2:3">
      <c r="B19" s="100" t="s">
        <v>53</v>
      </c>
      <c r="C19" s="180"/>
    </row>
    <row r="20" spans="2:3">
      <c r="B20" s="36"/>
    </row>
    <row r="21" spans="2:3">
      <c r="B21" s="36"/>
    </row>
    <row r="22" spans="2:3">
      <c r="B22" s="36"/>
    </row>
    <row r="23" spans="2:3">
      <c r="B23" s="87"/>
    </row>
    <row r="24" spans="2:3">
      <c r="B24" s="88"/>
    </row>
    <row r="25" spans="2:3">
      <c r="B25" s="87"/>
    </row>
    <row r="26" spans="2:3"/>
  </sheetData>
  <dataValidations count="1">
    <dataValidation type="list" allowBlank="1" showInputMessage="1" showErrorMessage="1" sqref="C15:C18">
      <formula1>YES_NO_LIST</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ErrorMessage="1" error="Please select a value from the drop-down list">
          <x14:formula1>
            <xm:f>'Reference Tables'!$D$3:$D$61</xm:f>
          </x14:formula1>
          <xm:sqref>C12:C13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autoPageBreaks="0" fitToPage="1"/>
  </sheetPr>
  <dimension ref="A1:AZ187"/>
  <sheetViews>
    <sheetView zoomScale="80" zoomScaleNormal="80" workbookViewId="0">
      <pane xSplit="2" ySplit="3" topLeftCell="C4" activePane="bottomRight" state="frozen"/>
      <selection activeCell="A3" sqref="A3:XFD3"/>
      <selection pane="topRight" activeCell="A3" sqref="A3:XFD3"/>
      <selection pane="bottomLeft" activeCell="A3" sqref="A3:XFD3"/>
      <selection pane="bottomRight" activeCell="C4" sqref="C4"/>
    </sheetView>
  </sheetViews>
  <sheetFormatPr defaultColWidth="0" defaultRowHeight="13.2" zeroHeight="1"/>
  <cols>
    <col min="1" max="1" width="1.109375" style="35" hidden="1" customWidth="1"/>
    <col min="2" max="2" width="69.44140625" style="12" customWidth="1"/>
    <col min="3" max="3" width="15" style="12" customWidth="1"/>
    <col min="4" max="5" width="20.44140625" style="3" customWidth="1"/>
    <col min="6" max="6" width="20.44140625" style="5" customWidth="1"/>
    <col min="7" max="10" width="20.44140625" style="3" customWidth="1"/>
    <col min="11" max="11" width="20.44140625" style="5" customWidth="1"/>
    <col min="12" max="15" width="20.44140625" style="3" customWidth="1"/>
    <col min="16" max="16" width="20.44140625" style="5" customWidth="1"/>
    <col min="17" max="18" width="20.44140625" style="3" customWidth="1"/>
    <col min="19" max="20" width="20.5546875" style="3" customWidth="1"/>
    <col min="21" max="21" width="20.5546875" style="5" customWidth="1"/>
    <col min="22" max="23" width="20.5546875" style="3" customWidth="1"/>
    <col min="24" max="24" width="20.5546875" style="5" customWidth="1"/>
    <col min="25" max="26" width="20.5546875" style="3" customWidth="1"/>
    <col min="27" max="27" width="20.5546875" style="5" customWidth="1"/>
    <col min="28" max="28" width="20.44140625" style="5" customWidth="1"/>
    <col min="29" max="29" width="20.44140625" style="3" customWidth="1"/>
    <col min="30" max="30" width="20.44140625" style="5" customWidth="1"/>
    <col min="31" max="34" width="20.44140625" style="3" customWidth="1"/>
    <col min="35" max="35" width="20.44140625" style="5" customWidth="1"/>
    <col min="36" max="39" width="20.44140625" style="3" customWidth="1"/>
    <col min="40" max="40" width="20.44140625" style="5" customWidth="1"/>
    <col min="41" max="47" width="20.44140625" style="3" customWidth="1"/>
    <col min="48" max="50" width="9.44140625" style="3" customWidth="1"/>
    <col min="51" max="52" width="0" style="3" hidden="1" customWidth="1"/>
    <col min="53" max="16384" width="9.44140625" style="3" hidden="1"/>
  </cols>
  <sheetData>
    <row r="1" spans="1:47" ht="19.8" thickBot="1">
      <c r="B1" s="92" t="s">
        <v>292</v>
      </c>
      <c r="D1" s="1"/>
    </row>
    <row r="2" spans="1:47" ht="13.8" thickBot="1"/>
    <row r="3" spans="1:47" s="35" customFormat="1" ht="83.4" thickBot="1">
      <c r="B3" s="111" t="s">
        <v>294</v>
      </c>
      <c r="C3" s="112" t="s">
        <v>192</v>
      </c>
      <c r="D3" s="113" t="s">
        <v>479</v>
      </c>
      <c r="E3" s="114" t="s">
        <v>461</v>
      </c>
      <c r="F3" s="114" t="s">
        <v>462</v>
      </c>
      <c r="G3" s="114" t="s">
        <v>344</v>
      </c>
      <c r="H3" s="114" t="s">
        <v>345</v>
      </c>
      <c r="I3" s="113" t="s">
        <v>480</v>
      </c>
      <c r="J3" s="114" t="s">
        <v>463</v>
      </c>
      <c r="K3" s="114" t="s">
        <v>464</v>
      </c>
      <c r="L3" s="114" t="s">
        <v>346</v>
      </c>
      <c r="M3" s="114" t="s">
        <v>347</v>
      </c>
      <c r="N3" s="113" t="s">
        <v>481</v>
      </c>
      <c r="O3" s="114" t="s">
        <v>465</v>
      </c>
      <c r="P3" s="114" t="s">
        <v>466</v>
      </c>
      <c r="Q3" s="114" t="s">
        <v>348</v>
      </c>
      <c r="R3" s="114" t="s">
        <v>349</v>
      </c>
      <c r="S3" s="113" t="s">
        <v>482</v>
      </c>
      <c r="T3" s="114" t="s">
        <v>467</v>
      </c>
      <c r="U3" s="114" t="s">
        <v>468</v>
      </c>
      <c r="V3" s="113" t="s">
        <v>483</v>
      </c>
      <c r="W3" s="114" t="s">
        <v>469</v>
      </c>
      <c r="X3" s="114" t="s">
        <v>470</v>
      </c>
      <c r="Y3" s="113" t="s">
        <v>484</v>
      </c>
      <c r="Z3" s="114" t="s">
        <v>471</v>
      </c>
      <c r="AA3" s="114" t="s">
        <v>472</v>
      </c>
      <c r="AB3" s="113" t="s">
        <v>485</v>
      </c>
      <c r="AC3" s="114" t="s">
        <v>473</v>
      </c>
      <c r="AD3" s="114" t="s">
        <v>474</v>
      </c>
      <c r="AE3" s="114" t="s">
        <v>350</v>
      </c>
      <c r="AF3" s="114" t="s">
        <v>351</v>
      </c>
      <c r="AG3" s="113" t="s">
        <v>486</v>
      </c>
      <c r="AH3" s="114" t="s">
        <v>475</v>
      </c>
      <c r="AI3" s="114" t="s">
        <v>476</v>
      </c>
      <c r="AJ3" s="114" t="s">
        <v>352</v>
      </c>
      <c r="AK3" s="114" t="s">
        <v>353</v>
      </c>
      <c r="AL3" s="113" t="s">
        <v>487</v>
      </c>
      <c r="AM3" s="114" t="s">
        <v>477</v>
      </c>
      <c r="AN3" s="114" t="s">
        <v>478</v>
      </c>
      <c r="AO3" s="114" t="s">
        <v>343</v>
      </c>
      <c r="AP3" s="114" t="s">
        <v>354</v>
      </c>
      <c r="AQ3" s="113" t="s">
        <v>488</v>
      </c>
      <c r="AR3" s="115" t="s">
        <v>489</v>
      </c>
      <c r="AS3" s="115" t="s">
        <v>490</v>
      </c>
      <c r="AT3" s="115" t="s">
        <v>491</v>
      </c>
      <c r="AU3" s="116" t="s">
        <v>492</v>
      </c>
    </row>
    <row r="4" spans="1:47" ht="17.399999999999999" thickBot="1">
      <c r="B4" s="101" t="s">
        <v>193</v>
      </c>
      <c r="C4" s="61"/>
      <c r="D4" s="181"/>
      <c r="E4" s="182"/>
      <c r="F4" s="182"/>
      <c r="G4" s="182"/>
      <c r="H4" s="182"/>
      <c r="I4" s="181"/>
      <c r="J4" s="182"/>
      <c r="K4" s="182"/>
      <c r="L4" s="182"/>
      <c r="M4" s="182"/>
      <c r="N4" s="181"/>
      <c r="O4" s="182"/>
      <c r="P4" s="182"/>
      <c r="Q4" s="182"/>
      <c r="R4" s="182"/>
      <c r="S4" s="181"/>
      <c r="T4" s="182"/>
      <c r="U4" s="182"/>
      <c r="V4" s="181"/>
      <c r="W4" s="182"/>
      <c r="X4" s="182"/>
      <c r="Y4" s="181"/>
      <c r="Z4" s="182"/>
      <c r="AA4" s="182"/>
      <c r="AB4" s="181"/>
      <c r="AC4" s="182"/>
      <c r="AD4" s="182"/>
      <c r="AE4" s="182"/>
      <c r="AF4" s="182"/>
      <c r="AG4" s="181"/>
      <c r="AH4" s="182"/>
      <c r="AI4" s="182"/>
      <c r="AJ4" s="182"/>
      <c r="AK4" s="182"/>
      <c r="AL4" s="181"/>
      <c r="AM4" s="182"/>
      <c r="AN4" s="182"/>
      <c r="AO4" s="182"/>
      <c r="AP4" s="182"/>
      <c r="AQ4" s="181"/>
      <c r="AR4" s="183"/>
      <c r="AS4" s="183"/>
      <c r="AT4" s="183"/>
      <c r="AU4" s="184"/>
    </row>
    <row r="5" spans="1:47" ht="13.8" thickTop="1">
      <c r="B5" s="102" t="s">
        <v>194</v>
      </c>
      <c r="C5" s="62"/>
      <c r="D5" s="185">
        <f ca="1">SUM('Pt 2 Premium and Claims'!D$5,'Pt 2 Premium and Claims'!D$6,-'Pt 2 Premium and Claims'!D$7,-'Pt 2 Premium and Claims'!D$13,'Pt 2 Premium and Claims'!D$14:'Pt 2 Premium and Claims'!D$17)</f>
        <v>0</v>
      </c>
      <c r="E5" s="186">
        <f ca="1">SUM('Pt 2 Premium and Claims'!E$5,'Pt 2 Premium and Claims'!E$6,-'Pt 2 Premium and Claims'!E$7,-'Pt 2 Premium and Claims'!E$13,'Pt 2 Premium and Claims'!E$14:'Pt 2 Premium and Claims'!E$17)</f>
        <v>0</v>
      </c>
      <c r="F5" s="186">
        <f ca="1">SUM('Pt 2 Premium and Claims'!F$5,'Pt 2 Premium and Claims'!F$6,-'Pt 2 Premium and Claims'!F$7,-'Pt 2 Premium and Claims'!F$13,'Pt 2 Premium and Claims'!F$14:'Pt 2 Premium and Claims'!F$17)</f>
        <v>0</v>
      </c>
      <c r="G5" s="186">
        <f ca="1">SUM('Pt 2 Premium and Claims'!G$5,'Pt 2 Premium and Claims'!G$6,-'Pt 2 Premium and Claims'!G$7,-'Pt 2 Premium and Claims'!G$13,'Pt 2 Premium and Claims'!G$14:'Pt 2 Premium and Claims'!G$17)</f>
        <v>0</v>
      </c>
      <c r="H5" s="186">
        <f ca="1">SUM('Pt 2 Premium and Claims'!H$5,'Pt 2 Premium and Claims'!H$6,-'Pt 2 Premium and Claims'!H$7,-'Pt 2 Premium and Claims'!H$13,'Pt 2 Premium and Claims'!H$14:'Pt 2 Premium and Claims'!H$17)</f>
        <v>0</v>
      </c>
      <c r="I5" s="185">
        <f ca="1">SUM('Pt 2 Premium and Claims'!I$5,'Pt 2 Premium and Claims'!I$6,-'Pt 2 Premium and Claims'!I$7,-'Pt 2 Premium and Claims'!I$13,'Pt 2 Premium and Claims'!I$14,'Pt 2 Premium and Claims'!I$16:'Pt 2 Premium and Claims'!I$17)</f>
        <v>0</v>
      </c>
      <c r="J5" s="186">
        <f ca="1">SUM('Pt 2 Premium and Claims'!J$5,'Pt 2 Premium and Claims'!J$6,-'Pt 2 Premium and Claims'!J$7,-'Pt 2 Premium and Claims'!J$13,'Pt 2 Premium and Claims'!J$14,'Pt 2 Premium and Claims'!J$16:'Pt 2 Premium and Claims'!J$17)</f>
        <v>0</v>
      </c>
      <c r="K5" s="186">
        <f ca="1">SUM('Pt 2 Premium and Claims'!K$5,'Pt 2 Premium and Claims'!K$6,-'Pt 2 Premium and Claims'!K$7,-'Pt 2 Premium and Claims'!K$13,'Pt 2 Premium and Claims'!K$14,'Pt 2 Premium and Claims'!K$16:'Pt 2 Premium and Claims'!K$17)</f>
        <v>0</v>
      </c>
      <c r="L5" s="186">
        <f ca="1">SUM('Pt 2 Premium and Claims'!L$5,'Pt 2 Premium and Claims'!L$6,-'Pt 2 Premium and Claims'!L$7,-'Pt 2 Premium and Claims'!L$13,'Pt 2 Premium and Claims'!L$14,'Pt 2 Premium and Claims'!L$16:'Pt 2 Premium and Claims'!L$17)</f>
        <v>0</v>
      </c>
      <c r="M5" s="186">
        <f ca="1">SUM('Pt 2 Premium and Claims'!M$5,'Pt 2 Premium and Claims'!M$6,-'Pt 2 Premium and Claims'!M$7,-'Pt 2 Premium and Claims'!M$13,'Pt 2 Premium and Claims'!M$14,'Pt 2 Premium and Claims'!M$16:'Pt 2 Premium and Claims'!M$17)</f>
        <v>0</v>
      </c>
      <c r="N5" s="185">
        <f ca="1">SUM('Pt 2 Premium and Claims'!N$5,'Pt 2 Premium and Claims'!N$6,-'Pt 2 Premium and Claims'!N$7,-'Pt 2 Premium and Claims'!N$13,'Pt 2 Premium and Claims'!N$14)</f>
        <v>0</v>
      </c>
      <c r="O5" s="186">
        <f ca="1">SUM('Pt 2 Premium and Claims'!O$5,'Pt 2 Premium and Claims'!O$6,-'Pt 2 Premium and Claims'!O$7,-'Pt 2 Premium and Claims'!O$13,'Pt 2 Premium and Claims'!O$14)</f>
        <v>0</v>
      </c>
      <c r="P5" s="186">
        <f ca="1">SUM('Pt 2 Premium and Claims'!P$5,'Pt 2 Premium and Claims'!P$6,-'Pt 2 Premium and Claims'!P$7,-'Pt 2 Premium and Claims'!P$13,'Pt 2 Premium and Claims'!P$14)</f>
        <v>0</v>
      </c>
      <c r="Q5" s="186">
        <f ca="1">SUM('Pt 2 Premium and Claims'!Q$5,'Pt 2 Premium and Claims'!Q$6,-'Pt 2 Premium and Claims'!Q$7,-'Pt 2 Premium and Claims'!Q$13,'Pt 2 Premium and Claims'!Q$14)</f>
        <v>0</v>
      </c>
      <c r="R5" s="186">
        <f ca="1">SUM('Pt 2 Premium and Claims'!R$5,'Pt 2 Premium and Claims'!R$6,-'Pt 2 Premium and Claims'!R$7,-'Pt 2 Premium and Claims'!R$13,'Pt 2 Premium and Claims'!R$14)</f>
        <v>0</v>
      </c>
      <c r="S5" s="185">
        <f ca="1">SUM('Pt 2 Premium and Claims'!S$5,'Pt 2 Premium and Claims'!S$6,-'Pt 2 Premium and Claims'!S$7,-'Pt 2 Premium and Claims'!S$13,'Pt 2 Premium and Claims'!S$14)</f>
        <v>0</v>
      </c>
      <c r="T5" s="186">
        <f ca="1">SUM('Pt 2 Premium and Claims'!T$5,'Pt 2 Premium and Claims'!T$6,-'Pt 2 Premium and Claims'!T$7,-'Pt 2 Premium and Claims'!T$13,'Pt 2 Premium and Claims'!T$14)</f>
        <v>0</v>
      </c>
      <c r="U5" s="186">
        <f ca="1">SUM('Pt 2 Premium and Claims'!U$5,'Pt 2 Premium and Claims'!U$6,-'Pt 2 Premium and Claims'!U$7,-'Pt 2 Premium and Claims'!U$13,'Pt 2 Premium and Claims'!U$14)</f>
        <v>0</v>
      </c>
      <c r="V5" s="185">
        <f ca="1">SUM('Pt 2 Premium and Claims'!V$5,'Pt 2 Premium and Claims'!V$6,-'Pt 2 Premium and Claims'!V$7,-'Pt 2 Premium and Claims'!V$13,'Pt 2 Premium and Claims'!V$14)</f>
        <v>0</v>
      </c>
      <c r="W5" s="186">
        <f ca="1">SUM('Pt 2 Premium and Claims'!W$5,'Pt 2 Premium and Claims'!W$6,-'Pt 2 Premium and Claims'!W$7,-'Pt 2 Premium and Claims'!W$13,'Pt 2 Premium and Claims'!W$14)</f>
        <v>0</v>
      </c>
      <c r="X5" s="186">
        <f ca="1">SUM('Pt 2 Premium and Claims'!X$5,'Pt 2 Premium and Claims'!X$6,-'Pt 2 Premium and Claims'!X$7,-'Pt 2 Premium and Claims'!X$13,'Pt 2 Premium and Claims'!X$14)</f>
        <v>0</v>
      </c>
      <c r="Y5" s="185">
        <f ca="1">SUM('Pt 2 Premium and Claims'!Y$5,'Pt 2 Premium and Claims'!Y$6,-'Pt 2 Premium and Claims'!Y$7,-'Pt 2 Premium and Claims'!Y$13,'Pt 2 Premium and Claims'!Y$14)</f>
        <v>0</v>
      </c>
      <c r="Z5" s="186">
        <f ca="1">SUM('Pt 2 Premium and Claims'!Z$5,'Pt 2 Premium and Claims'!Z$6,-'Pt 2 Premium and Claims'!Z$7,-'Pt 2 Premium and Claims'!Z$13,'Pt 2 Premium and Claims'!Z$14)</f>
        <v>0</v>
      </c>
      <c r="AA5" s="186">
        <f ca="1">SUM('Pt 2 Premium and Claims'!AA$5,'Pt 2 Premium and Claims'!AA$6,-'Pt 2 Premium and Claims'!AA$7,-'Pt 2 Premium and Claims'!AA$13,'Pt 2 Premium and Claims'!AA$14)</f>
        <v>0</v>
      </c>
      <c r="AB5" s="185"/>
      <c r="AC5" s="187"/>
      <c r="AD5" s="187"/>
      <c r="AE5" s="187"/>
      <c r="AF5" s="188"/>
      <c r="AG5" s="185"/>
      <c r="AH5" s="187"/>
      <c r="AI5" s="187"/>
      <c r="AJ5" s="187"/>
      <c r="AK5" s="188"/>
      <c r="AL5" s="185">
        <f ca="1">SUM('Pt 2 Premium and Claims'!AL$5,'Pt 2 Premium and Claims'!AL$6,-'Pt 2 Premium and Claims'!AL$7,-'Pt 2 Premium and Claims'!AL$13,'Pt 2 Premium and Claims'!AL$14)</f>
        <v>0</v>
      </c>
      <c r="AM5" s="186">
        <f ca="1">SUM('Pt 2 Premium and Claims'!AM$5,'Pt 2 Premium and Claims'!AM$6,-'Pt 2 Premium and Claims'!AM$7,-'Pt 2 Premium and Claims'!AM$13,'Pt 2 Premium and Claims'!AM$14)</f>
        <v>0</v>
      </c>
      <c r="AN5" s="186">
        <f ca="1">SUM('Pt 2 Premium and Claims'!AN$5,'Pt 2 Premium and Claims'!AN$6,-'Pt 2 Premium and Claims'!AN$7,-'Pt 2 Premium and Claims'!AN$13,'Pt 2 Premium and Claims'!AN$14)</f>
        <v>0</v>
      </c>
      <c r="AO5" s="186">
        <f ca="1">SUM('Pt 2 Premium and Claims'!AO$5,'Pt 2 Premium and Claims'!AO$6,-'Pt 2 Premium and Claims'!AO$7,-'Pt 2 Premium and Claims'!AO$13,'Pt 2 Premium and Claims'!AO$14)</f>
        <v>0</v>
      </c>
      <c r="AP5" s="186">
        <f ca="1">SUM('Pt 2 Premium and Claims'!AP$5,'Pt 2 Premium and Claims'!AP$6,-'Pt 2 Premium and Claims'!AP$7,-'Pt 2 Premium and Claims'!AP$13,'Pt 2 Premium and Claims'!AP$14)</f>
        <v>0</v>
      </c>
      <c r="AQ5" s="185">
        <f ca="1">SUM('Pt 2 Premium and Claims'!AQ$5,'Pt 2 Premium and Claims'!AQ$6,-'Pt 2 Premium and Claims'!AQ$7,-'Pt 2 Premium and Claims'!AQ$13,'Pt 2 Premium and Claims'!AQ$14)</f>
        <v>0</v>
      </c>
      <c r="AR5" s="189">
        <f ca="1">SUM('Pt 2 Premium and Claims'!AR$5,'Pt 2 Premium and Claims'!AR$6,-'Pt 2 Premium and Claims'!AR$7,-'Pt 2 Premium and Claims'!AR$13,'Pt 2 Premium and Claims'!AR$14)</f>
        <v>0</v>
      </c>
      <c r="AS5" s="189">
        <f ca="1">SUM('Pt 2 Premium and Claims'!AS$5,'Pt 2 Premium and Claims'!AS$6,-'Pt 2 Premium and Claims'!AS$7,-'Pt 2 Premium and Claims'!AS$13,'Pt 2 Premium and Claims'!AS$14)</f>
        <v>0</v>
      </c>
      <c r="AT5" s="190"/>
      <c r="AU5" s="191"/>
    </row>
    <row r="6" spans="1:47">
      <c r="B6" s="103" t="s">
        <v>195</v>
      </c>
      <c r="C6" s="63" t="s">
        <v>12</v>
      </c>
      <c r="D6" s="192"/>
      <c r="E6" s="193"/>
      <c r="F6" s="193"/>
      <c r="G6" s="194"/>
      <c r="H6" s="194"/>
      <c r="I6" s="192"/>
      <c r="J6" s="193"/>
      <c r="K6" s="193"/>
      <c r="L6" s="194"/>
      <c r="M6" s="194"/>
      <c r="N6" s="192"/>
      <c r="O6" s="193"/>
      <c r="P6" s="193"/>
      <c r="Q6" s="194"/>
      <c r="R6" s="194"/>
      <c r="S6" s="192"/>
      <c r="T6" s="193"/>
      <c r="U6" s="193"/>
      <c r="V6" s="192"/>
      <c r="W6" s="193"/>
      <c r="X6" s="193"/>
      <c r="Y6" s="192"/>
      <c r="Z6" s="193"/>
      <c r="AA6" s="193"/>
      <c r="AB6" s="192"/>
      <c r="AC6" s="195"/>
      <c r="AD6" s="195"/>
      <c r="AE6" s="195"/>
      <c r="AF6" s="195"/>
      <c r="AG6" s="192"/>
      <c r="AH6" s="195"/>
      <c r="AI6" s="195"/>
      <c r="AJ6" s="195"/>
      <c r="AK6" s="195"/>
      <c r="AL6" s="192"/>
      <c r="AM6" s="193"/>
      <c r="AN6" s="193"/>
      <c r="AO6" s="194"/>
      <c r="AP6" s="194"/>
      <c r="AQ6" s="192"/>
      <c r="AR6" s="196"/>
      <c r="AS6" s="196"/>
      <c r="AT6" s="197"/>
      <c r="AU6" s="198"/>
    </row>
    <row r="7" spans="1:47">
      <c r="B7" s="103" t="s">
        <v>196</v>
      </c>
      <c r="C7" s="63" t="s">
        <v>13</v>
      </c>
      <c r="D7" s="192"/>
      <c r="E7" s="193"/>
      <c r="F7" s="193"/>
      <c r="G7" s="193"/>
      <c r="H7" s="193"/>
      <c r="I7" s="192"/>
      <c r="J7" s="193"/>
      <c r="K7" s="193"/>
      <c r="L7" s="193"/>
      <c r="M7" s="193"/>
      <c r="N7" s="192"/>
      <c r="O7" s="193"/>
      <c r="P7" s="193"/>
      <c r="Q7" s="193"/>
      <c r="R7" s="193"/>
      <c r="S7" s="192"/>
      <c r="T7" s="193"/>
      <c r="U7" s="193"/>
      <c r="V7" s="192"/>
      <c r="W7" s="193"/>
      <c r="X7" s="193"/>
      <c r="Y7" s="192"/>
      <c r="Z7" s="193"/>
      <c r="AA7" s="193"/>
      <c r="AB7" s="192"/>
      <c r="AC7" s="195"/>
      <c r="AD7" s="195"/>
      <c r="AE7" s="195"/>
      <c r="AF7" s="195"/>
      <c r="AG7" s="192"/>
      <c r="AH7" s="195"/>
      <c r="AI7" s="195"/>
      <c r="AJ7" s="195"/>
      <c r="AK7" s="195"/>
      <c r="AL7" s="192"/>
      <c r="AM7" s="193"/>
      <c r="AN7" s="193"/>
      <c r="AO7" s="193"/>
      <c r="AP7" s="193"/>
      <c r="AQ7" s="192"/>
      <c r="AR7" s="196"/>
      <c r="AS7" s="196"/>
      <c r="AT7" s="197"/>
      <c r="AU7" s="198"/>
    </row>
    <row r="8" spans="1:47" ht="26.4">
      <c r="B8" s="103" t="s">
        <v>197</v>
      </c>
      <c r="C8" s="63" t="s">
        <v>55</v>
      </c>
      <c r="D8" s="192"/>
      <c r="E8" s="199"/>
      <c r="F8" s="200"/>
      <c r="G8" s="200"/>
      <c r="H8" s="200"/>
      <c r="I8" s="192"/>
      <c r="J8" s="199"/>
      <c r="K8" s="200"/>
      <c r="L8" s="200"/>
      <c r="M8" s="200"/>
      <c r="N8" s="192"/>
      <c r="O8" s="199"/>
      <c r="P8" s="200"/>
      <c r="Q8" s="200"/>
      <c r="R8" s="200"/>
      <c r="S8" s="192"/>
      <c r="T8" s="200"/>
      <c r="U8" s="200"/>
      <c r="V8" s="192"/>
      <c r="W8" s="200"/>
      <c r="X8" s="200"/>
      <c r="Y8" s="192"/>
      <c r="Z8" s="200"/>
      <c r="AA8" s="200"/>
      <c r="AB8" s="192"/>
      <c r="AC8" s="195"/>
      <c r="AD8" s="195"/>
      <c r="AE8" s="195"/>
      <c r="AF8" s="202"/>
      <c r="AG8" s="192"/>
      <c r="AH8" s="195"/>
      <c r="AI8" s="195"/>
      <c r="AJ8" s="195"/>
      <c r="AK8" s="202"/>
      <c r="AL8" s="192"/>
      <c r="AM8" s="199"/>
      <c r="AN8" s="200"/>
      <c r="AO8" s="200"/>
      <c r="AP8" s="200"/>
      <c r="AQ8" s="192"/>
      <c r="AR8" s="196"/>
      <c r="AS8" s="196"/>
      <c r="AT8" s="197"/>
      <c r="AU8" s="198"/>
    </row>
    <row r="9" spans="1:47">
      <c r="B9" s="103" t="s">
        <v>198</v>
      </c>
      <c r="C9" s="63" t="s">
        <v>56</v>
      </c>
      <c r="D9" s="192"/>
      <c r="E9" s="203"/>
      <c r="F9" s="195"/>
      <c r="G9" s="195"/>
      <c r="H9" s="195"/>
      <c r="I9" s="192"/>
      <c r="J9" s="203"/>
      <c r="K9" s="195"/>
      <c r="L9" s="195"/>
      <c r="M9" s="195"/>
      <c r="N9" s="192"/>
      <c r="O9" s="203"/>
      <c r="P9" s="195"/>
      <c r="Q9" s="195"/>
      <c r="R9" s="195"/>
      <c r="S9" s="192"/>
      <c r="T9" s="195"/>
      <c r="U9" s="195"/>
      <c r="V9" s="192"/>
      <c r="W9" s="195"/>
      <c r="X9" s="195"/>
      <c r="Y9" s="192"/>
      <c r="Z9" s="195"/>
      <c r="AA9" s="195"/>
      <c r="AB9" s="192"/>
      <c r="AC9" s="195"/>
      <c r="AD9" s="195"/>
      <c r="AE9" s="195"/>
      <c r="AF9" s="202"/>
      <c r="AG9" s="192"/>
      <c r="AH9" s="195"/>
      <c r="AI9" s="195"/>
      <c r="AJ9" s="195"/>
      <c r="AK9" s="202"/>
      <c r="AL9" s="192"/>
      <c r="AM9" s="203"/>
      <c r="AN9" s="195"/>
      <c r="AO9" s="195"/>
      <c r="AP9" s="195"/>
      <c r="AQ9" s="192"/>
      <c r="AR9" s="196"/>
      <c r="AS9" s="196"/>
      <c r="AT9" s="197"/>
      <c r="AU9" s="198"/>
    </row>
    <row r="10" spans="1:47">
      <c r="B10" s="103" t="s">
        <v>199</v>
      </c>
      <c r="C10" s="63" t="s">
        <v>52</v>
      </c>
      <c r="D10" s="192"/>
      <c r="E10" s="203"/>
      <c r="F10" s="195"/>
      <c r="G10" s="195"/>
      <c r="H10" s="195"/>
      <c r="I10" s="192"/>
      <c r="J10" s="203"/>
      <c r="K10" s="195"/>
      <c r="L10" s="195"/>
      <c r="M10" s="195"/>
      <c r="N10" s="192"/>
      <c r="O10" s="203"/>
      <c r="P10" s="195"/>
      <c r="Q10" s="195"/>
      <c r="R10" s="195"/>
      <c r="S10" s="192"/>
      <c r="T10" s="195"/>
      <c r="U10" s="195"/>
      <c r="V10" s="192"/>
      <c r="W10" s="195"/>
      <c r="X10" s="195"/>
      <c r="Y10" s="192"/>
      <c r="Z10" s="195"/>
      <c r="AA10" s="195"/>
      <c r="AB10" s="192"/>
      <c r="AC10" s="195"/>
      <c r="AD10" s="195"/>
      <c r="AE10" s="195"/>
      <c r="AF10" s="195"/>
      <c r="AG10" s="192"/>
      <c r="AH10" s="195"/>
      <c r="AI10" s="195"/>
      <c r="AJ10" s="195"/>
      <c r="AK10" s="195"/>
      <c r="AL10" s="192"/>
      <c r="AM10" s="203"/>
      <c r="AN10" s="195"/>
      <c r="AO10" s="195"/>
      <c r="AP10" s="195"/>
      <c r="AQ10" s="192"/>
      <c r="AR10" s="196"/>
      <c r="AS10" s="196"/>
      <c r="AT10" s="197"/>
      <c r="AU10" s="198"/>
    </row>
    <row r="11" spans="1:47" s="5" customFormat="1" ht="17.399999999999999" thickBot="1">
      <c r="A11" s="35"/>
      <c r="B11" s="104" t="s">
        <v>200</v>
      </c>
      <c r="C11" s="64"/>
      <c r="D11" s="205"/>
      <c r="E11" s="206"/>
      <c r="F11" s="206"/>
      <c r="G11" s="206"/>
      <c r="H11" s="206"/>
      <c r="I11" s="205"/>
      <c r="J11" s="206"/>
      <c r="K11" s="206"/>
      <c r="L11" s="206"/>
      <c r="M11" s="206"/>
      <c r="N11" s="205"/>
      <c r="O11" s="206"/>
      <c r="P11" s="206"/>
      <c r="Q11" s="206"/>
      <c r="R11" s="206"/>
      <c r="S11" s="205"/>
      <c r="T11" s="206"/>
      <c r="U11" s="206"/>
      <c r="V11" s="205"/>
      <c r="W11" s="206"/>
      <c r="X11" s="206"/>
      <c r="Y11" s="205"/>
      <c r="Z11" s="206"/>
      <c r="AA11" s="206"/>
      <c r="AB11" s="205"/>
      <c r="AC11" s="206"/>
      <c r="AD11" s="206"/>
      <c r="AE11" s="206"/>
      <c r="AF11" s="206"/>
      <c r="AG11" s="205"/>
      <c r="AH11" s="206"/>
      <c r="AI11" s="206"/>
      <c r="AJ11" s="206"/>
      <c r="AK11" s="206"/>
      <c r="AL11" s="205"/>
      <c r="AM11" s="206"/>
      <c r="AN11" s="206"/>
      <c r="AO11" s="206"/>
      <c r="AP11" s="206"/>
      <c r="AQ11" s="205"/>
      <c r="AR11" s="207"/>
      <c r="AS11" s="207"/>
      <c r="AT11" s="207"/>
      <c r="AU11" s="208"/>
    </row>
    <row r="12" spans="1:47" s="5" customFormat="1" ht="13.8" thickTop="1">
      <c r="A12" s="35"/>
      <c r="B12" s="102" t="s">
        <v>201</v>
      </c>
      <c r="C12" s="62"/>
      <c r="D12" s="185">
        <f ca="1">'Pt 2 Premium and Claims'!D$54</f>
        <v>0</v>
      </c>
      <c r="E12" s="186">
        <f ca="1">'Pt 2 Premium and Claims'!E$54</f>
        <v>0</v>
      </c>
      <c r="F12" s="186">
        <f ca="1">'Pt 2 Premium and Claims'!F$54</f>
        <v>0</v>
      </c>
      <c r="G12" s="186">
        <f ca="1">'Pt 2 Premium and Claims'!G$54</f>
        <v>0</v>
      </c>
      <c r="H12" s="186">
        <f ca="1">'Pt 2 Premium and Claims'!H$54</f>
        <v>0</v>
      </c>
      <c r="I12" s="185">
        <f ca="1">'Pt 2 Premium and Claims'!I$54</f>
        <v>0</v>
      </c>
      <c r="J12" s="186">
        <f ca="1">'Pt 2 Premium and Claims'!J$54</f>
        <v>0</v>
      </c>
      <c r="K12" s="186">
        <f ca="1">'Pt 2 Premium and Claims'!K$54</f>
        <v>0</v>
      </c>
      <c r="L12" s="186">
        <f ca="1">'Pt 2 Premium and Claims'!L$54</f>
        <v>0</v>
      </c>
      <c r="M12" s="186">
        <f ca="1">'Pt 2 Premium and Claims'!M$54</f>
        <v>0</v>
      </c>
      <c r="N12" s="185">
        <f ca="1">'Pt 2 Premium and Claims'!N$54</f>
        <v>0</v>
      </c>
      <c r="O12" s="186">
        <f ca="1">'Pt 2 Premium and Claims'!O$54</f>
        <v>0</v>
      </c>
      <c r="P12" s="186">
        <f ca="1">'Pt 2 Premium and Claims'!P$54</f>
        <v>0</v>
      </c>
      <c r="Q12" s="186">
        <f ca="1">'Pt 2 Premium and Claims'!Q$54</f>
        <v>0</v>
      </c>
      <c r="R12" s="186">
        <f ca="1">'Pt 2 Premium and Claims'!R$54</f>
        <v>0</v>
      </c>
      <c r="S12" s="185">
        <f ca="1">'Pt 2 Premium and Claims'!S$54</f>
        <v>0</v>
      </c>
      <c r="T12" s="186">
        <f ca="1">'Pt 2 Premium and Claims'!T$54</f>
        <v>0</v>
      </c>
      <c r="U12" s="186">
        <f ca="1">'Pt 2 Premium and Claims'!U$54</f>
        <v>0</v>
      </c>
      <c r="V12" s="185">
        <f ca="1">'Pt 2 Premium and Claims'!V$54</f>
        <v>0</v>
      </c>
      <c r="W12" s="186">
        <f ca="1">'Pt 2 Premium and Claims'!W$54</f>
        <v>0</v>
      </c>
      <c r="X12" s="186">
        <f ca="1">'Pt 2 Premium and Claims'!X$54</f>
        <v>0</v>
      </c>
      <c r="Y12" s="185">
        <f ca="1">'Pt 2 Premium and Claims'!Y$54</f>
        <v>0</v>
      </c>
      <c r="Z12" s="186">
        <f ca="1">'Pt 2 Premium and Claims'!Z$54</f>
        <v>0</v>
      </c>
      <c r="AA12" s="186">
        <f ca="1">'Pt 2 Premium and Claims'!AA$54</f>
        <v>0</v>
      </c>
      <c r="AB12" s="185"/>
      <c r="AC12" s="187"/>
      <c r="AD12" s="187"/>
      <c r="AE12" s="187"/>
      <c r="AF12" s="188"/>
      <c r="AG12" s="185"/>
      <c r="AH12" s="187"/>
      <c r="AI12" s="187"/>
      <c r="AJ12" s="187"/>
      <c r="AK12" s="188"/>
      <c r="AL12" s="185">
        <f ca="1">'Pt 2 Premium and Claims'!AL$54</f>
        <v>0</v>
      </c>
      <c r="AM12" s="186">
        <f ca="1">'Pt 2 Premium and Claims'!AM$54</f>
        <v>0</v>
      </c>
      <c r="AN12" s="186">
        <f ca="1">'Pt 2 Premium and Claims'!AN$54</f>
        <v>0</v>
      </c>
      <c r="AO12" s="186">
        <f ca="1">'Pt 2 Premium and Claims'!AO$54</f>
        <v>0</v>
      </c>
      <c r="AP12" s="186">
        <f ca="1">'Pt 2 Premium and Claims'!AP$54</f>
        <v>0</v>
      </c>
      <c r="AQ12" s="185">
        <f ca="1">'Pt 2 Premium and Claims'!AQ$54</f>
        <v>0</v>
      </c>
      <c r="AR12" s="189">
        <f ca="1">'Pt 2 Premium and Claims'!AR$54</f>
        <v>0</v>
      </c>
      <c r="AS12" s="189">
        <f ca="1">'Pt 2 Premium and Claims'!AS$54</f>
        <v>0</v>
      </c>
      <c r="AT12" s="190"/>
      <c r="AU12" s="191"/>
    </row>
    <row r="13" spans="1:47" ht="26.4">
      <c r="B13" s="103" t="s">
        <v>202</v>
      </c>
      <c r="C13" s="63" t="s">
        <v>37</v>
      </c>
      <c r="D13" s="192"/>
      <c r="E13" s="193"/>
      <c r="F13" s="193"/>
      <c r="G13" s="199"/>
      <c r="H13" s="200"/>
      <c r="I13" s="192"/>
      <c r="J13" s="193"/>
      <c r="K13" s="193"/>
      <c r="L13" s="199"/>
      <c r="M13" s="200"/>
      <c r="N13" s="192"/>
      <c r="O13" s="193"/>
      <c r="P13" s="193"/>
      <c r="Q13" s="199"/>
      <c r="R13" s="200"/>
      <c r="S13" s="192"/>
      <c r="T13" s="193"/>
      <c r="U13" s="193"/>
      <c r="V13" s="192"/>
      <c r="W13" s="193"/>
      <c r="X13" s="193"/>
      <c r="Y13" s="192"/>
      <c r="Z13" s="193"/>
      <c r="AA13" s="193"/>
      <c r="AB13" s="192"/>
      <c r="AC13" s="195"/>
      <c r="AD13" s="195"/>
      <c r="AE13" s="195"/>
      <c r="AF13" s="195"/>
      <c r="AG13" s="192"/>
      <c r="AH13" s="195"/>
      <c r="AI13" s="195"/>
      <c r="AJ13" s="195"/>
      <c r="AK13" s="195"/>
      <c r="AL13" s="192"/>
      <c r="AM13" s="193"/>
      <c r="AN13" s="193"/>
      <c r="AO13" s="199"/>
      <c r="AP13" s="200"/>
      <c r="AQ13" s="192"/>
      <c r="AR13" s="196"/>
      <c r="AS13" s="196"/>
      <c r="AT13" s="197"/>
      <c r="AU13" s="198"/>
    </row>
    <row r="14" spans="1:47" ht="26.4">
      <c r="B14" s="103" t="s">
        <v>203</v>
      </c>
      <c r="C14" s="63" t="s">
        <v>6</v>
      </c>
      <c r="D14" s="192"/>
      <c r="E14" s="193"/>
      <c r="F14" s="193"/>
      <c r="G14" s="203"/>
      <c r="H14" s="195"/>
      <c r="I14" s="192"/>
      <c r="J14" s="193"/>
      <c r="K14" s="193"/>
      <c r="L14" s="203"/>
      <c r="M14" s="195"/>
      <c r="N14" s="192"/>
      <c r="O14" s="193"/>
      <c r="P14" s="193"/>
      <c r="Q14" s="203"/>
      <c r="R14" s="195"/>
      <c r="S14" s="192"/>
      <c r="T14" s="193"/>
      <c r="U14" s="193"/>
      <c r="V14" s="192"/>
      <c r="W14" s="193"/>
      <c r="X14" s="193"/>
      <c r="Y14" s="192"/>
      <c r="Z14" s="193"/>
      <c r="AA14" s="193"/>
      <c r="AB14" s="192"/>
      <c r="AC14" s="195"/>
      <c r="AD14" s="195"/>
      <c r="AE14" s="195"/>
      <c r="AF14" s="195"/>
      <c r="AG14" s="192"/>
      <c r="AH14" s="195"/>
      <c r="AI14" s="195"/>
      <c r="AJ14" s="195"/>
      <c r="AK14" s="195"/>
      <c r="AL14" s="192"/>
      <c r="AM14" s="193"/>
      <c r="AN14" s="193"/>
      <c r="AO14" s="203"/>
      <c r="AP14" s="195"/>
      <c r="AQ14" s="192"/>
      <c r="AR14" s="196"/>
      <c r="AS14" s="196"/>
      <c r="AT14" s="197"/>
      <c r="AU14" s="198"/>
    </row>
    <row r="15" spans="1:47" ht="26.4">
      <c r="B15" s="103" t="s">
        <v>204</v>
      </c>
      <c r="C15" s="63" t="s">
        <v>7</v>
      </c>
      <c r="D15" s="192"/>
      <c r="E15" s="193"/>
      <c r="F15" s="193"/>
      <c r="G15" s="203"/>
      <c r="H15" s="202"/>
      <c r="I15" s="192"/>
      <c r="J15" s="193"/>
      <c r="K15" s="193"/>
      <c r="L15" s="203"/>
      <c r="M15" s="202"/>
      <c r="N15" s="192"/>
      <c r="O15" s="193"/>
      <c r="P15" s="193"/>
      <c r="Q15" s="203"/>
      <c r="R15" s="202"/>
      <c r="S15" s="192"/>
      <c r="T15" s="193"/>
      <c r="U15" s="193"/>
      <c r="V15" s="192"/>
      <c r="W15" s="193"/>
      <c r="X15" s="193"/>
      <c r="Y15" s="192"/>
      <c r="Z15" s="193"/>
      <c r="AA15" s="193"/>
      <c r="AB15" s="192"/>
      <c r="AC15" s="195"/>
      <c r="AD15" s="195"/>
      <c r="AE15" s="195"/>
      <c r="AF15" s="202"/>
      <c r="AG15" s="192"/>
      <c r="AH15" s="195"/>
      <c r="AI15" s="195"/>
      <c r="AJ15" s="195"/>
      <c r="AK15" s="202"/>
      <c r="AL15" s="192"/>
      <c r="AM15" s="193"/>
      <c r="AN15" s="193"/>
      <c r="AO15" s="203"/>
      <c r="AP15" s="202"/>
      <c r="AQ15" s="192"/>
      <c r="AR15" s="196"/>
      <c r="AS15" s="196"/>
      <c r="AT15" s="197"/>
      <c r="AU15" s="198"/>
    </row>
    <row r="16" spans="1:47" ht="26.4">
      <c r="B16" s="103" t="s">
        <v>205</v>
      </c>
      <c r="C16" s="63" t="s">
        <v>57</v>
      </c>
      <c r="D16" s="192"/>
      <c r="E16" s="199"/>
      <c r="F16" s="200"/>
      <c r="G16" s="195"/>
      <c r="H16" s="195"/>
      <c r="I16" s="192"/>
      <c r="J16" s="199"/>
      <c r="K16" s="200"/>
      <c r="L16" s="195"/>
      <c r="M16" s="195"/>
      <c r="N16" s="192"/>
      <c r="O16" s="199"/>
      <c r="P16" s="200"/>
      <c r="Q16" s="195"/>
      <c r="R16" s="195"/>
      <c r="S16" s="192"/>
      <c r="T16" s="199"/>
      <c r="U16" s="200"/>
      <c r="V16" s="192"/>
      <c r="W16" s="199"/>
      <c r="X16" s="200"/>
      <c r="Y16" s="192"/>
      <c r="Z16" s="199"/>
      <c r="AA16" s="200"/>
      <c r="AB16" s="192"/>
      <c r="AC16" s="195"/>
      <c r="AD16" s="195"/>
      <c r="AE16" s="195"/>
      <c r="AF16" s="195"/>
      <c r="AG16" s="192"/>
      <c r="AH16" s="195"/>
      <c r="AI16" s="195"/>
      <c r="AJ16" s="195"/>
      <c r="AK16" s="195"/>
      <c r="AL16" s="192"/>
      <c r="AM16" s="199"/>
      <c r="AN16" s="200"/>
      <c r="AO16" s="195"/>
      <c r="AP16" s="195"/>
      <c r="AQ16" s="192"/>
      <c r="AR16" s="196"/>
      <c r="AS16" s="196"/>
      <c r="AT16" s="197"/>
      <c r="AU16" s="198"/>
    </row>
    <row r="17" spans="1:47">
      <c r="B17" s="103" t="s">
        <v>206</v>
      </c>
      <c r="C17" s="63" t="s">
        <v>58</v>
      </c>
      <c r="D17" s="192"/>
      <c r="E17" s="203"/>
      <c r="F17" s="195"/>
      <c r="G17" s="195"/>
      <c r="H17" s="195"/>
      <c r="I17" s="192"/>
      <c r="J17" s="203"/>
      <c r="K17" s="195"/>
      <c r="L17" s="195"/>
      <c r="M17" s="195"/>
      <c r="N17" s="192"/>
      <c r="O17" s="203"/>
      <c r="P17" s="195"/>
      <c r="Q17" s="195"/>
      <c r="R17" s="195"/>
      <c r="S17" s="192"/>
      <c r="T17" s="203"/>
      <c r="U17" s="195"/>
      <c r="V17" s="192"/>
      <c r="W17" s="203"/>
      <c r="X17" s="195"/>
      <c r="Y17" s="192"/>
      <c r="Z17" s="203"/>
      <c r="AA17" s="195"/>
      <c r="AB17" s="192"/>
      <c r="AC17" s="195"/>
      <c r="AD17" s="195"/>
      <c r="AE17" s="195"/>
      <c r="AF17" s="195"/>
      <c r="AG17" s="192"/>
      <c r="AH17" s="195"/>
      <c r="AI17" s="195"/>
      <c r="AJ17" s="195"/>
      <c r="AK17" s="195"/>
      <c r="AL17" s="192"/>
      <c r="AM17" s="203"/>
      <c r="AN17" s="195"/>
      <c r="AO17" s="195"/>
      <c r="AP17" s="195"/>
      <c r="AQ17" s="192"/>
      <c r="AR17" s="196"/>
      <c r="AS17" s="196"/>
      <c r="AT17" s="197"/>
      <c r="AU17" s="198"/>
    </row>
    <row r="18" spans="1:47">
      <c r="B18" s="103" t="s">
        <v>207</v>
      </c>
      <c r="C18" s="63" t="s">
        <v>59</v>
      </c>
      <c r="D18" s="192"/>
      <c r="E18" s="203"/>
      <c r="F18" s="195"/>
      <c r="G18" s="195"/>
      <c r="H18" s="202"/>
      <c r="I18" s="192"/>
      <c r="J18" s="203"/>
      <c r="K18" s="195"/>
      <c r="L18" s="195"/>
      <c r="M18" s="202"/>
      <c r="N18" s="192"/>
      <c r="O18" s="203"/>
      <c r="P18" s="195"/>
      <c r="Q18" s="195"/>
      <c r="R18" s="202"/>
      <c r="S18" s="192"/>
      <c r="T18" s="209"/>
      <c r="U18" s="195"/>
      <c r="V18" s="192"/>
      <c r="W18" s="209"/>
      <c r="X18" s="195"/>
      <c r="Y18" s="192"/>
      <c r="Z18" s="209"/>
      <c r="AA18" s="195"/>
      <c r="AB18" s="192"/>
      <c r="AC18" s="195"/>
      <c r="AD18" s="195"/>
      <c r="AE18" s="195"/>
      <c r="AF18" s="202"/>
      <c r="AG18" s="192"/>
      <c r="AH18" s="195"/>
      <c r="AI18" s="195"/>
      <c r="AJ18" s="195"/>
      <c r="AK18" s="202"/>
      <c r="AL18" s="192"/>
      <c r="AM18" s="203"/>
      <c r="AN18" s="195"/>
      <c r="AO18" s="195"/>
      <c r="AP18" s="202"/>
      <c r="AQ18" s="192"/>
      <c r="AR18" s="196"/>
      <c r="AS18" s="196"/>
      <c r="AT18" s="197"/>
      <c r="AU18" s="198"/>
    </row>
    <row r="19" spans="1:47">
      <c r="B19" s="103" t="s">
        <v>208</v>
      </c>
      <c r="C19" s="63" t="s">
        <v>60</v>
      </c>
      <c r="D19" s="192"/>
      <c r="E19" s="203"/>
      <c r="F19" s="195"/>
      <c r="G19" s="195"/>
      <c r="H19" s="195"/>
      <c r="I19" s="192"/>
      <c r="J19" s="203"/>
      <c r="K19" s="195"/>
      <c r="L19" s="195"/>
      <c r="M19" s="195"/>
      <c r="N19" s="192"/>
      <c r="O19" s="203"/>
      <c r="P19" s="195"/>
      <c r="Q19" s="195"/>
      <c r="R19" s="195"/>
      <c r="S19" s="192"/>
      <c r="T19" s="203"/>
      <c r="U19" s="195"/>
      <c r="V19" s="192"/>
      <c r="W19" s="203"/>
      <c r="X19" s="195"/>
      <c r="Y19" s="192"/>
      <c r="Z19" s="203"/>
      <c r="AA19" s="195"/>
      <c r="AB19" s="192"/>
      <c r="AC19" s="195"/>
      <c r="AD19" s="195"/>
      <c r="AE19" s="195"/>
      <c r="AF19" s="195"/>
      <c r="AG19" s="192"/>
      <c r="AH19" s="195"/>
      <c r="AI19" s="195"/>
      <c r="AJ19" s="195"/>
      <c r="AK19" s="195"/>
      <c r="AL19" s="192"/>
      <c r="AM19" s="203"/>
      <c r="AN19" s="195"/>
      <c r="AO19" s="195"/>
      <c r="AP19" s="195"/>
      <c r="AQ19" s="192"/>
      <c r="AR19" s="196"/>
      <c r="AS19" s="196"/>
      <c r="AT19" s="197"/>
      <c r="AU19" s="198"/>
    </row>
    <row r="20" spans="1:47">
      <c r="B20" s="103" t="s">
        <v>209</v>
      </c>
      <c r="C20" s="63" t="s">
        <v>61</v>
      </c>
      <c r="D20" s="192"/>
      <c r="E20" s="203"/>
      <c r="F20" s="195"/>
      <c r="G20" s="195"/>
      <c r="H20" s="195"/>
      <c r="I20" s="192"/>
      <c r="J20" s="203"/>
      <c r="K20" s="195"/>
      <c r="L20" s="195"/>
      <c r="M20" s="195"/>
      <c r="N20" s="192"/>
      <c r="O20" s="203"/>
      <c r="P20" s="195"/>
      <c r="Q20" s="195"/>
      <c r="R20" s="195"/>
      <c r="S20" s="192"/>
      <c r="T20" s="203"/>
      <c r="U20" s="195"/>
      <c r="V20" s="192"/>
      <c r="W20" s="203"/>
      <c r="X20" s="195"/>
      <c r="Y20" s="192"/>
      <c r="Z20" s="203"/>
      <c r="AA20" s="195"/>
      <c r="AB20" s="192"/>
      <c r="AC20" s="195"/>
      <c r="AD20" s="195"/>
      <c r="AE20" s="195"/>
      <c r="AF20" s="195"/>
      <c r="AG20" s="192"/>
      <c r="AH20" s="195"/>
      <c r="AI20" s="195"/>
      <c r="AJ20" s="195"/>
      <c r="AK20" s="195"/>
      <c r="AL20" s="192"/>
      <c r="AM20" s="203"/>
      <c r="AN20" s="195"/>
      <c r="AO20" s="195"/>
      <c r="AP20" s="195"/>
      <c r="AQ20" s="192"/>
      <c r="AR20" s="196"/>
      <c r="AS20" s="196"/>
      <c r="AT20" s="197"/>
      <c r="AU20" s="198"/>
    </row>
    <row r="21" spans="1:47">
      <c r="B21" s="103" t="s">
        <v>210</v>
      </c>
      <c r="C21" s="63" t="s">
        <v>62</v>
      </c>
      <c r="D21" s="192"/>
      <c r="E21" s="203"/>
      <c r="F21" s="195"/>
      <c r="G21" s="195"/>
      <c r="H21" s="195"/>
      <c r="I21" s="192"/>
      <c r="J21" s="203"/>
      <c r="K21" s="195"/>
      <c r="L21" s="195"/>
      <c r="M21" s="195"/>
      <c r="N21" s="192"/>
      <c r="O21" s="203"/>
      <c r="P21" s="195"/>
      <c r="Q21" s="195"/>
      <c r="R21" s="195"/>
      <c r="S21" s="192"/>
      <c r="T21" s="203"/>
      <c r="U21" s="195"/>
      <c r="V21" s="192"/>
      <c r="W21" s="203"/>
      <c r="X21" s="195"/>
      <c r="Y21" s="192"/>
      <c r="Z21" s="203"/>
      <c r="AA21" s="195"/>
      <c r="AB21" s="192"/>
      <c r="AC21" s="195"/>
      <c r="AD21" s="195"/>
      <c r="AE21" s="195"/>
      <c r="AF21" s="195"/>
      <c r="AG21" s="192"/>
      <c r="AH21" s="195"/>
      <c r="AI21" s="195"/>
      <c r="AJ21" s="195"/>
      <c r="AK21" s="195"/>
      <c r="AL21" s="192"/>
      <c r="AM21" s="203"/>
      <c r="AN21" s="195"/>
      <c r="AO21" s="195"/>
      <c r="AP21" s="195"/>
      <c r="AQ21" s="192"/>
      <c r="AR21" s="196"/>
      <c r="AS21" s="196"/>
      <c r="AT21" s="197"/>
      <c r="AU21" s="198"/>
    </row>
    <row r="22" spans="1:47" ht="26.4">
      <c r="B22" s="103" t="s">
        <v>412</v>
      </c>
      <c r="C22" s="63" t="s">
        <v>28</v>
      </c>
      <c r="D22" s="210">
        <f ca="1">'Pt 2 Premium and Claims'!D$55</f>
        <v>0</v>
      </c>
      <c r="E22" s="211">
        <f ca="1">'Pt 2 Premium and Claims'!E$55</f>
        <v>0</v>
      </c>
      <c r="F22" s="211">
        <f ca="1">'Pt 2 Premium and Claims'!F$55</f>
        <v>0</v>
      </c>
      <c r="G22" s="211">
        <f ca="1">'Pt 2 Premium and Claims'!G$55</f>
        <v>0</v>
      </c>
      <c r="H22" s="211">
        <f ca="1">'Pt 2 Premium and Claims'!H$55</f>
        <v>0</v>
      </c>
      <c r="I22" s="210">
        <f ca="1">'Pt 2 Premium and Claims'!I$55</f>
        <v>0</v>
      </c>
      <c r="J22" s="211">
        <f ca="1">'Pt 2 Premium and Claims'!J$55</f>
        <v>0</v>
      </c>
      <c r="K22" s="211">
        <f ca="1">'Pt 2 Premium and Claims'!K$55</f>
        <v>0</v>
      </c>
      <c r="L22" s="211">
        <f ca="1">'Pt 2 Premium and Claims'!L$55</f>
        <v>0</v>
      </c>
      <c r="M22" s="211">
        <f ca="1">'Pt 2 Premium and Claims'!M$55</f>
        <v>0</v>
      </c>
      <c r="N22" s="210">
        <f ca="1">'Pt 2 Premium and Claims'!N$55</f>
        <v>0</v>
      </c>
      <c r="O22" s="211">
        <f ca="1">'Pt 2 Premium and Claims'!O$55</f>
        <v>0</v>
      </c>
      <c r="P22" s="211">
        <f ca="1">'Pt 2 Premium and Claims'!P$55</f>
        <v>0</v>
      </c>
      <c r="Q22" s="211">
        <f ca="1">'Pt 2 Premium and Claims'!Q$55</f>
        <v>0</v>
      </c>
      <c r="R22" s="211">
        <f ca="1">'Pt 2 Premium and Claims'!R$55</f>
        <v>0</v>
      </c>
      <c r="S22" s="210">
        <f ca="1">'Pt 2 Premium and Claims'!S$55</f>
        <v>0</v>
      </c>
      <c r="T22" s="211">
        <f ca="1">'Pt 2 Premium and Claims'!T$55</f>
        <v>0</v>
      </c>
      <c r="U22" s="211">
        <f ca="1">'Pt 2 Premium and Claims'!U$55</f>
        <v>0</v>
      </c>
      <c r="V22" s="210">
        <f ca="1">'Pt 2 Premium and Claims'!V$55</f>
        <v>0</v>
      </c>
      <c r="W22" s="211">
        <f ca="1">'Pt 2 Premium and Claims'!W$55</f>
        <v>0</v>
      </c>
      <c r="X22" s="211">
        <f ca="1">'Pt 2 Premium and Claims'!X$55</f>
        <v>0</v>
      </c>
      <c r="Y22" s="210">
        <f ca="1">'Pt 2 Premium and Claims'!Y$55</f>
        <v>0</v>
      </c>
      <c r="Z22" s="211">
        <f ca="1">'Pt 2 Premium and Claims'!Z$55</f>
        <v>0</v>
      </c>
      <c r="AA22" s="211">
        <f ca="1">'Pt 2 Premium and Claims'!AA$55</f>
        <v>0</v>
      </c>
      <c r="AB22" s="210"/>
      <c r="AC22" s="195"/>
      <c r="AD22" s="195"/>
      <c r="AE22" s="195"/>
      <c r="AF22" s="195"/>
      <c r="AG22" s="210"/>
      <c r="AH22" s="195"/>
      <c r="AI22" s="195"/>
      <c r="AJ22" s="195"/>
      <c r="AK22" s="195"/>
      <c r="AL22" s="210">
        <f ca="1">'Pt 2 Premium and Claims'!AL$55</f>
        <v>0</v>
      </c>
      <c r="AM22" s="211">
        <f ca="1">'Pt 2 Premium and Claims'!AM$55</f>
        <v>0</v>
      </c>
      <c r="AN22" s="211">
        <f ca="1">'Pt 2 Premium and Claims'!AN$55</f>
        <v>0</v>
      </c>
      <c r="AO22" s="211">
        <f ca="1">'Pt 2 Premium and Claims'!AO$55</f>
        <v>0</v>
      </c>
      <c r="AP22" s="211">
        <f ca="1">'Pt 2 Premium and Claims'!AP$55</f>
        <v>0</v>
      </c>
      <c r="AQ22" s="210">
        <f ca="1">'Pt 2 Premium and Claims'!AQ$55</f>
        <v>0</v>
      </c>
      <c r="AR22" s="212">
        <f ca="1">'Pt 2 Premium and Claims'!AR$55</f>
        <v>0</v>
      </c>
      <c r="AS22" s="212">
        <f ca="1">'Pt 2 Premium and Claims'!AS$55</f>
        <v>0</v>
      </c>
      <c r="AT22" s="197"/>
      <c r="AU22" s="198"/>
    </row>
    <row r="23" spans="1:47" ht="34.200000000000003" thickBot="1">
      <c r="B23" s="104" t="s">
        <v>211</v>
      </c>
      <c r="C23" s="64"/>
      <c r="D23" s="205"/>
      <c r="E23" s="206"/>
      <c r="F23" s="206"/>
      <c r="G23" s="206"/>
      <c r="H23" s="206"/>
      <c r="I23" s="205"/>
      <c r="J23" s="206"/>
      <c r="K23" s="206"/>
      <c r="L23" s="206"/>
      <c r="M23" s="206"/>
      <c r="N23" s="205"/>
      <c r="O23" s="206"/>
      <c r="P23" s="206"/>
      <c r="Q23" s="206"/>
      <c r="R23" s="206"/>
      <c r="S23" s="205"/>
      <c r="T23" s="206"/>
      <c r="U23" s="206"/>
      <c r="V23" s="205"/>
      <c r="W23" s="206"/>
      <c r="X23" s="206"/>
      <c r="Y23" s="205"/>
      <c r="Z23" s="206"/>
      <c r="AA23" s="206"/>
      <c r="AB23" s="205"/>
      <c r="AC23" s="206"/>
      <c r="AD23" s="206"/>
      <c r="AE23" s="206"/>
      <c r="AF23" s="206"/>
      <c r="AG23" s="205"/>
      <c r="AH23" s="206"/>
      <c r="AI23" s="206"/>
      <c r="AJ23" s="206"/>
      <c r="AK23" s="206"/>
      <c r="AL23" s="205"/>
      <c r="AM23" s="206"/>
      <c r="AN23" s="206"/>
      <c r="AO23" s="206"/>
      <c r="AP23" s="206"/>
      <c r="AQ23" s="205"/>
      <c r="AR23" s="207"/>
      <c r="AS23" s="207"/>
      <c r="AT23" s="207"/>
      <c r="AU23" s="208"/>
    </row>
    <row r="24" spans="1:47" s="5" customFormat="1" ht="27" thickTop="1">
      <c r="A24" s="35"/>
      <c r="B24" s="105" t="s">
        <v>212</v>
      </c>
      <c r="C24" s="62" t="s">
        <v>178</v>
      </c>
      <c r="D24" s="213"/>
      <c r="E24" s="214"/>
      <c r="F24" s="214"/>
      <c r="G24" s="214"/>
      <c r="H24" s="214"/>
      <c r="I24" s="213"/>
      <c r="J24" s="214"/>
      <c r="K24" s="214"/>
      <c r="L24" s="214"/>
      <c r="M24" s="214"/>
      <c r="N24" s="213"/>
      <c r="O24" s="214"/>
      <c r="P24" s="214"/>
      <c r="Q24" s="214"/>
      <c r="R24" s="214"/>
      <c r="S24" s="213"/>
      <c r="T24" s="214"/>
      <c r="U24" s="214"/>
      <c r="V24" s="213"/>
      <c r="W24" s="214"/>
      <c r="X24" s="214"/>
      <c r="Y24" s="213"/>
      <c r="Z24" s="214"/>
      <c r="AA24" s="214"/>
      <c r="AB24" s="213"/>
      <c r="AC24" s="214"/>
      <c r="AD24" s="214"/>
      <c r="AE24" s="214"/>
      <c r="AF24" s="215"/>
      <c r="AG24" s="213"/>
      <c r="AH24" s="214"/>
      <c r="AI24" s="214"/>
      <c r="AJ24" s="214"/>
      <c r="AK24" s="215"/>
      <c r="AL24" s="213"/>
      <c r="AM24" s="214"/>
      <c r="AN24" s="214"/>
      <c r="AO24" s="214"/>
      <c r="AP24" s="214"/>
      <c r="AQ24" s="213"/>
      <c r="AR24" s="190"/>
      <c r="AS24" s="190"/>
      <c r="AT24" s="190"/>
      <c r="AU24" s="191"/>
    </row>
    <row r="25" spans="1:47" s="5" customFormat="1">
      <c r="A25" s="35"/>
      <c r="B25" s="106" t="s">
        <v>213</v>
      </c>
      <c r="C25" s="63"/>
      <c r="D25" s="192"/>
      <c r="E25" s="193"/>
      <c r="F25" s="193"/>
      <c r="G25" s="193"/>
      <c r="H25" s="193"/>
      <c r="I25" s="192"/>
      <c r="J25" s="193"/>
      <c r="K25" s="193"/>
      <c r="L25" s="193"/>
      <c r="M25" s="193"/>
      <c r="N25" s="192"/>
      <c r="O25" s="193"/>
      <c r="P25" s="193"/>
      <c r="Q25" s="193"/>
      <c r="R25" s="193"/>
      <c r="S25" s="192"/>
      <c r="T25" s="193"/>
      <c r="U25" s="193"/>
      <c r="V25" s="192"/>
      <c r="W25" s="193"/>
      <c r="X25" s="193"/>
      <c r="Y25" s="192"/>
      <c r="Z25" s="193"/>
      <c r="AA25" s="193"/>
      <c r="AB25" s="192"/>
      <c r="AC25" s="195"/>
      <c r="AD25" s="195"/>
      <c r="AE25" s="195"/>
      <c r="AF25" s="202"/>
      <c r="AG25" s="192"/>
      <c r="AH25" s="195"/>
      <c r="AI25" s="195"/>
      <c r="AJ25" s="195"/>
      <c r="AK25" s="202"/>
      <c r="AL25" s="192"/>
      <c r="AM25" s="193"/>
      <c r="AN25" s="193"/>
      <c r="AO25" s="193"/>
      <c r="AP25" s="193"/>
      <c r="AQ25" s="192"/>
      <c r="AR25" s="196"/>
      <c r="AS25" s="196"/>
      <c r="AT25" s="196"/>
      <c r="AU25" s="198"/>
    </row>
    <row r="26" spans="1:47" s="5" customFormat="1">
      <c r="A26" s="35"/>
      <c r="B26" s="106" t="s">
        <v>214</v>
      </c>
      <c r="C26" s="63"/>
      <c r="D26" s="192"/>
      <c r="E26" s="193"/>
      <c r="F26" s="193"/>
      <c r="G26" s="193"/>
      <c r="H26" s="193"/>
      <c r="I26" s="192"/>
      <c r="J26" s="193"/>
      <c r="K26" s="193"/>
      <c r="L26" s="193"/>
      <c r="M26" s="193"/>
      <c r="N26" s="192"/>
      <c r="O26" s="193"/>
      <c r="P26" s="193"/>
      <c r="Q26" s="193"/>
      <c r="R26" s="193"/>
      <c r="S26" s="192"/>
      <c r="T26" s="193"/>
      <c r="U26" s="193"/>
      <c r="V26" s="192"/>
      <c r="W26" s="193"/>
      <c r="X26" s="193"/>
      <c r="Y26" s="192"/>
      <c r="Z26" s="193"/>
      <c r="AA26" s="193"/>
      <c r="AB26" s="192"/>
      <c r="AC26" s="195"/>
      <c r="AD26" s="195"/>
      <c r="AE26" s="195"/>
      <c r="AF26" s="195"/>
      <c r="AG26" s="192"/>
      <c r="AH26" s="195"/>
      <c r="AI26" s="195"/>
      <c r="AJ26" s="195"/>
      <c r="AK26" s="195"/>
      <c r="AL26" s="192"/>
      <c r="AM26" s="193"/>
      <c r="AN26" s="193"/>
      <c r="AO26" s="193"/>
      <c r="AP26" s="193"/>
      <c r="AQ26" s="192"/>
      <c r="AR26" s="196"/>
      <c r="AS26" s="196"/>
      <c r="AT26" s="196"/>
      <c r="AU26" s="198"/>
    </row>
    <row r="27" spans="1:47" s="5" customFormat="1">
      <c r="B27" s="106" t="s">
        <v>215</v>
      </c>
      <c r="C27" s="63"/>
      <c r="D27" s="192"/>
      <c r="E27" s="193"/>
      <c r="F27" s="193"/>
      <c r="G27" s="193"/>
      <c r="H27" s="193"/>
      <c r="I27" s="192"/>
      <c r="J27" s="193"/>
      <c r="K27" s="193"/>
      <c r="L27" s="193"/>
      <c r="M27" s="193"/>
      <c r="N27" s="192"/>
      <c r="O27" s="193"/>
      <c r="P27" s="193"/>
      <c r="Q27" s="193"/>
      <c r="R27" s="193"/>
      <c r="S27" s="192"/>
      <c r="T27" s="193"/>
      <c r="U27" s="193"/>
      <c r="V27" s="192"/>
      <c r="W27" s="193"/>
      <c r="X27" s="193"/>
      <c r="Y27" s="192"/>
      <c r="Z27" s="193"/>
      <c r="AA27" s="193"/>
      <c r="AB27" s="192"/>
      <c r="AC27" s="195"/>
      <c r="AD27" s="195"/>
      <c r="AE27" s="195"/>
      <c r="AF27" s="195"/>
      <c r="AG27" s="192"/>
      <c r="AH27" s="195"/>
      <c r="AI27" s="195"/>
      <c r="AJ27" s="195"/>
      <c r="AK27" s="195"/>
      <c r="AL27" s="192"/>
      <c r="AM27" s="193"/>
      <c r="AN27" s="193"/>
      <c r="AO27" s="193"/>
      <c r="AP27" s="193"/>
      <c r="AQ27" s="192"/>
      <c r="AR27" s="196"/>
      <c r="AS27" s="196"/>
      <c r="AT27" s="216"/>
      <c r="AU27" s="198"/>
    </row>
    <row r="28" spans="1:47" s="5" customFormat="1">
      <c r="A28" s="35"/>
      <c r="B28" s="106" t="s">
        <v>548</v>
      </c>
      <c r="C28" s="63"/>
      <c r="D28" s="192"/>
      <c r="E28" s="193"/>
      <c r="F28" s="193"/>
      <c r="G28" s="193"/>
      <c r="H28" s="193"/>
      <c r="I28" s="192"/>
      <c r="J28" s="193"/>
      <c r="K28" s="193"/>
      <c r="L28" s="193"/>
      <c r="M28" s="193"/>
      <c r="N28" s="192"/>
      <c r="O28" s="193"/>
      <c r="P28" s="193"/>
      <c r="Q28" s="193"/>
      <c r="R28" s="193"/>
      <c r="S28" s="192"/>
      <c r="T28" s="193"/>
      <c r="U28" s="193"/>
      <c r="V28" s="192"/>
      <c r="W28" s="193"/>
      <c r="X28" s="193"/>
      <c r="Y28" s="192"/>
      <c r="Z28" s="193"/>
      <c r="AA28" s="193"/>
      <c r="AB28" s="192"/>
      <c r="AC28" s="195"/>
      <c r="AD28" s="195"/>
      <c r="AE28" s="195"/>
      <c r="AF28" s="195"/>
      <c r="AG28" s="192"/>
      <c r="AH28" s="195"/>
      <c r="AI28" s="195"/>
      <c r="AJ28" s="195"/>
      <c r="AK28" s="195"/>
      <c r="AL28" s="192"/>
      <c r="AM28" s="193"/>
      <c r="AN28" s="193"/>
      <c r="AO28" s="193"/>
      <c r="AP28" s="193"/>
      <c r="AQ28" s="192"/>
      <c r="AR28" s="196"/>
      <c r="AS28" s="196"/>
      <c r="AT28" s="196"/>
      <c r="AU28" s="198"/>
    </row>
    <row r="29" spans="1:47" ht="39.6">
      <c r="B29" s="107" t="s">
        <v>216</v>
      </c>
      <c r="C29" s="63" t="s">
        <v>177</v>
      </c>
      <c r="D29" s="201"/>
      <c r="E29" s="199"/>
      <c r="F29" s="199"/>
      <c r="G29" s="199"/>
      <c r="H29" s="199"/>
      <c r="I29" s="201"/>
      <c r="J29" s="199"/>
      <c r="K29" s="199"/>
      <c r="L29" s="199"/>
      <c r="M29" s="199"/>
      <c r="N29" s="201"/>
      <c r="O29" s="199"/>
      <c r="P29" s="199"/>
      <c r="Q29" s="199"/>
      <c r="R29" s="199"/>
      <c r="S29" s="201"/>
      <c r="T29" s="199"/>
      <c r="U29" s="199"/>
      <c r="V29" s="201"/>
      <c r="W29" s="199"/>
      <c r="X29" s="199"/>
      <c r="Y29" s="201"/>
      <c r="Z29" s="199"/>
      <c r="AA29" s="199"/>
      <c r="AB29" s="201"/>
      <c r="AC29" s="195"/>
      <c r="AD29" s="195"/>
      <c r="AE29" s="195"/>
      <c r="AF29" s="195"/>
      <c r="AG29" s="201"/>
      <c r="AH29" s="195"/>
      <c r="AI29" s="195"/>
      <c r="AJ29" s="195"/>
      <c r="AK29" s="195"/>
      <c r="AL29" s="201"/>
      <c r="AM29" s="199"/>
      <c r="AN29" s="199"/>
      <c r="AO29" s="199"/>
      <c r="AP29" s="199"/>
      <c r="AQ29" s="201"/>
      <c r="AR29" s="216"/>
      <c r="AS29" s="216"/>
      <c r="AT29" s="216"/>
      <c r="AU29" s="198"/>
    </row>
    <row r="30" spans="1:47">
      <c r="B30" s="106" t="s">
        <v>217</v>
      </c>
      <c r="C30" s="63"/>
      <c r="D30" s="192"/>
      <c r="E30" s="193"/>
      <c r="F30" s="193"/>
      <c r="G30" s="193"/>
      <c r="H30" s="193"/>
      <c r="I30" s="192"/>
      <c r="J30" s="193"/>
      <c r="K30" s="193"/>
      <c r="L30" s="193"/>
      <c r="M30" s="193"/>
      <c r="N30" s="192"/>
      <c r="O30" s="193"/>
      <c r="P30" s="193"/>
      <c r="Q30" s="193"/>
      <c r="R30" s="193"/>
      <c r="S30" s="192"/>
      <c r="T30" s="193"/>
      <c r="U30" s="193"/>
      <c r="V30" s="192"/>
      <c r="W30" s="193"/>
      <c r="X30" s="193"/>
      <c r="Y30" s="192"/>
      <c r="Z30" s="193"/>
      <c r="AA30" s="193"/>
      <c r="AB30" s="192"/>
      <c r="AC30" s="195"/>
      <c r="AD30" s="195"/>
      <c r="AE30" s="195"/>
      <c r="AF30" s="195"/>
      <c r="AG30" s="192"/>
      <c r="AH30" s="195"/>
      <c r="AI30" s="195"/>
      <c r="AJ30" s="195"/>
      <c r="AK30" s="195"/>
      <c r="AL30" s="192"/>
      <c r="AM30" s="193"/>
      <c r="AN30" s="193"/>
      <c r="AO30" s="193"/>
      <c r="AP30" s="193"/>
      <c r="AQ30" s="192"/>
      <c r="AR30" s="196"/>
      <c r="AS30" s="196"/>
      <c r="AT30" s="196"/>
      <c r="AU30" s="198"/>
    </row>
    <row r="31" spans="1:47">
      <c r="B31" s="106" t="s">
        <v>218</v>
      </c>
      <c r="C31" s="63"/>
      <c r="D31" s="192"/>
      <c r="E31" s="193"/>
      <c r="F31" s="193"/>
      <c r="G31" s="193"/>
      <c r="H31" s="193"/>
      <c r="I31" s="192"/>
      <c r="J31" s="193"/>
      <c r="K31" s="193"/>
      <c r="L31" s="193"/>
      <c r="M31" s="193"/>
      <c r="N31" s="192"/>
      <c r="O31" s="193"/>
      <c r="P31" s="193"/>
      <c r="Q31" s="193"/>
      <c r="R31" s="193"/>
      <c r="S31" s="192"/>
      <c r="T31" s="193"/>
      <c r="U31" s="193"/>
      <c r="V31" s="192"/>
      <c r="W31" s="193"/>
      <c r="X31" s="193"/>
      <c r="Y31" s="192"/>
      <c r="Z31" s="193"/>
      <c r="AA31" s="193"/>
      <c r="AB31" s="192"/>
      <c r="AC31" s="195"/>
      <c r="AD31" s="195"/>
      <c r="AE31" s="195"/>
      <c r="AF31" s="195"/>
      <c r="AG31" s="192"/>
      <c r="AH31" s="195"/>
      <c r="AI31" s="195"/>
      <c r="AJ31" s="195"/>
      <c r="AK31" s="195"/>
      <c r="AL31" s="192"/>
      <c r="AM31" s="193"/>
      <c r="AN31" s="193"/>
      <c r="AO31" s="193"/>
      <c r="AP31" s="193"/>
      <c r="AQ31" s="192"/>
      <c r="AR31" s="196"/>
      <c r="AS31" s="196"/>
      <c r="AT31" s="196"/>
      <c r="AU31" s="198"/>
    </row>
    <row r="32" spans="1:47" ht="13.8" customHeight="1">
      <c r="B32" s="106" t="s">
        <v>219</v>
      </c>
      <c r="C32" s="63" t="s">
        <v>65</v>
      </c>
      <c r="D32" s="192"/>
      <c r="E32" s="193"/>
      <c r="F32" s="193"/>
      <c r="G32" s="193"/>
      <c r="H32" s="193"/>
      <c r="I32" s="192"/>
      <c r="J32" s="193"/>
      <c r="K32" s="193"/>
      <c r="L32" s="193"/>
      <c r="M32" s="193"/>
      <c r="N32" s="192"/>
      <c r="O32" s="193"/>
      <c r="P32" s="193"/>
      <c r="Q32" s="193"/>
      <c r="R32" s="193"/>
      <c r="S32" s="192"/>
      <c r="T32" s="193"/>
      <c r="U32" s="193"/>
      <c r="V32" s="192"/>
      <c r="W32" s="193"/>
      <c r="X32" s="193"/>
      <c r="Y32" s="192"/>
      <c r="Z32" s="193"/>
      <c r="AA32" s="193"/>
      <c r="AB32" s="192"/>
      <c r="AC32" s="195"/>
      <c r="AD32" s="195"/>
      <c r="AE32" s="195"/>
      <c r="AF32" s="195"/>
      <c r="AG32" s="192"/>
      <c r="AH32" s="195"/>
      <c r="AI32" s="195"/>
      <c r="AJ32" s="195"/>
      <c r="AK32" s="195"/>
      <c r="AL32" s="192"/>
      <c r="AM32" s="193"/>
      <c r="AN32" s="193"/>
      <c r="AO32" s="193"/>
      <c r="AP32" s="193"/>
      <c r="AQ32" s="192"/>
      <c r="AR32" s="196"/>
      <c r="AS32" s="196"/>
      <c r="AT32" s="196"/>
      <c r="AU32" s="198"/>
    </row>
    <row r="33" spans="1:47">
      <c r="A33" s="3"/>
      <c r="B33" s="107" t="s">
        <v>220</v>
      </c>
      <c r="C33" s="63" t="s">
        <v>14</v>
      </c>
      <c r="D33" s="201"/>
      <c r="E33" s="199"/>
      <c r="F33" s="199"/>
      <c r="G33" s="199"/>
      <c r="H33" s="199"/>
      <c r="I33" s="201"/>
      <c r="J33" s="199"/>
      <c r="K33" s="199"/>
      <c r="L33" s="199"/>
      <c r="M33" s="199"/>
      <c r="N33" s="201"/>
      <c r="O33" s="199"/>
      <c r="P33" s="199"/>
      <c r="Q33" s="199"/>
      <c r="R33" s="199"/>
      <c r="S33" s="201"/>
      <c r="T33" s="199"/>
      <c r="U33" s="199"/>
      <c r="V33" s="201"/>
      <c r="W33" s="199"/>
      <c r="X33" s="199"/>
      <c r="Y33" s="201"/>
      <c r="Z33" s="199"/>
      <c r="AA33" s="199"/>
      <c r="AB33" s="201"/>
      <c r="AC33" s="195"/>
      <c r="AD33" s="195"/>
      <c r="AE33" s="195"/>
      <c r="AF33" s="195"/>
      <c r="AG33" s="201"/>
      <c r="AH33" s="195"/>
      <c r="AI33" s="195"/>
      <c r="AJ33" s="195"/>
      <c r="AK33" s="195"/>
      <c r="AL33" s="201"/>
      <c r="AM33" s="199"/>
      <c r="AN33" s="199"/>
      <c r="AO33" s="199"/>
      <c r="AP33" s="199"/>
      <c r="AQ33" s="201"/>
      <c r="AR33" s="216"/>
      <c r="AS33" s="216"/>
      <c r="AT33" s="216"/>
      <c r="AU33" s="198"/>
    </row>
    <row r="34" spans="1:47">
      <c r="B34" s="106" t="s">
        <v>221</v>
      </c>
      <c r="C34" s="63"/>
      <c r="D34" s="192"/>
      <c r="E34" s="193"/>
      <c r="F34" s="193"/>
      <c r="G34" s="193"/>
      <c r="H34" s="193"/>
      <c r="I34" s="192"/>
      <c r="J34" s="193"/>
      <c r="K34" s="193"/>
      <c r="L34" s="193"/>
      <c r="M34" s="193"/>
      <c r="N34" s="192"/>
      <c r="O34" s="193"/>
      <c r="P34" s="193"/>
      <c r="Q34" s="193"/>
      <c r="R34" s="193"/>
      <c r="S34" s="192"/>
      <c r="T34" s="193"/>
      <c r="U34" s="193"/>
      <c r="V34" s="192"/>
      <c r="W34" s="193"/>
      <c r="X34" s="193"/>
      <c r="Y34" s="192"/>
      <c r="Z34" s="193"/>
      <c r="AA34" s="193"/>
      <c r="AB34" s="192"/>
      <c r="AC34" s="195"/>
      <c r="AD34" s="195"/>
      <c r="AE34" s="195"/>
      <c r="AF34" s="195"/>
      <c r="AG34" s="192"/>
      <c r="AH34" s="195"/>
      <c r="AI34" s="195"/>
      <c r="AJ34" s="195"/>
      <c r="AK34" s="195"/>
      <c r="AL34" s="192"/>
      <c r="AM34" s="193"/>
      <c r="AN34" s="193"/>
      <c r="AO34" s="193"/>
      <c r="AP34" s="193"/>
      <c r="AQ34" s="204"/>
      <c r="AR34" s="196"/>
      <c r="AS34" s="196"/>
      <c r="AT34" s="196"/>
      <c r="AU34" s="198"/>
    </row>
    <row r="35" spans="1:47">
      <c r="B35" s="106" t="s">
        <v>222</v>
      </c>
      <c r="C35" s="63"/>
      <c r="D35" s="192"/>
      <c r="E35" s="193"/>
      <c r="F35" s="193"/>
      <c r="G35" s="193"/>
      <c r="H35" s="193"/>
      <c r="I35" s="192"/>
      <c r="J35" s="193"/>
      <c r="K35" s="193"/>
      <c r="L35" s="193"/>
      <c r="M35" s="193"/>
      <c r="N35" s="192"/>
      <c r="O35" s="193"/>
      <c r="P35" s="193"/>
      <c r="Q35" s="193"/>
      <c r="R35" s="193"/>
      <c r="S35" s="192"/>
      <c r="T35" s="193"/>
      <c r="U35" s="193"/>
      <c r="V35" s="192"/>
      <c r="W35" s="193"/>
      <c r="X35" s="193"/>
      <c r="Y35" s="192"/>
      <c r="Z35" s="193"/>
      <c r="AA35" s="193"/>
      <c r="AB35" s="192"/>
      <c r="AC35" s="195"/>
      <c r="AD35" s="195"/>
      <c r="AE35" s="195"/>
      <c r="AF35" s="195"/>
      <c r="AG35" s="192"/>
      <c r="AH35" s="195"/>
      <c r="AI35" s="195"/>
      <c r="AJ35" s="195"/>
      <c r="AK35" s="195"/>
      <c r="AL35" s="192"/>
      <c r="AM35" s="193"/>
      <c r="AN35" s="193"/>
      <c r="AO35" s="193"/>
      <c r="AP35" s="193"/>
      <c r="AQ35" s="192"/>
      <c r="AR35" s="196"/>
      <c r="AS35" s="196"/>
      <c r="AT35" s="196"/>
      <c r="AU35" s="198"/>
    </row>
    <row r="36" spans="1:47" ht="17.399999999999999" thickBot="1">
      <c r="B36" s="104" t="s">
        <v>223</v>
      </c>
      <c r="C36" s="64"/>
      <c r="D36" s="205"/>
      <c r="E36" s="206"/>
      <c r="F36" s="206"/>
      <c r="G36" s="206"/>
      <c r="H36" s="206"/>
      <c r="I36" s="205"/>
      <c r="J36" s="206"/>
      <c r="K36" s="206"/>
      <c r="L36" s="206"/>
      <c r="M36" s="206"/>
      <c r="N36" s="205"/>
      <c r="O36" s="206"/>
      <c r="P36" s="206"/>
      <c r="Q36" s="206"/>
      <c r="R36" s="206"/>
      <c r="S36" s="205"/>
      <c r="T36" s="206"/>
      <c r="U36" s="206"/>
      <c r="V36" s="205"/>
      <c r="W36" s="206"/>
      <c r="X36" s="206"/>
      <c r="Y36" s="205"/>
      <c r="Z36" s="206"/>
      <c r="AA36" s="206"/>
      <c r="AB36" s="205"/>
      <c r="AC36" s="206"/>
      <c r="AD36" s="206"/>
      <c r="AE36" s="206"/>
      <c r="AF36" s="206"/>
      <c r="AG36" s="205"/>
      <c r="AH36" s="206"/>
      <c r="AI36" s="206"/>
      <c r="AJ36" s="206"/>
      <c r="AK36" s="206"/>
      <c r="AL36" s="205"/>
      <c r="AM36" s="206"/>
      <c r="AN36" s="206"/>
      <c r="AO36" s="206"/>
      <c r="AP36" s="206"/>
      <c r="AQ36" s="205"/>
      <c r="AR36" s="207"/>
      <c r="AS36" s="207"/>
      <c r="AT36" s="207"/>
      <c r="AU36" s="208"/>
    </row>
    <row r="37" spans="1:47" ht="13.8" thickTop="1">
      <c r="B37" s="108" t="s">
        <v>224</v>
      </c>
      <c r="C37" s="62" t="s">
        <v>15</v>
      </c>
      <c r="D37" s="217"/>
      <c r="E37" s="218"/>
      <c r="F37" s="218"/>
      <c r="G37" s="218"/>
      <c r="H37" s="218"/>
      <c r="I37" s="217"/>
      <c r="J37" s="218"/>
      <c r="K37" s="218"/>
      <c r="L37" s="218"/>
      <c r="M37" s="218"/>
      <c r="N37" s="217"/>
      <c r="O37" s="218"/>
      <c r="P37" s="218"/>
      <c r="Q37" s="218"/>
      <c r="R37" s="218"/>
      <c r="S37" s="217"/>
      <c r="T37" s="218"/>
      <c r="U37" s="218"/>
      <c r="V37" s="217"/>
      <c r="W37" s="218"/>
      <c r="X37" s="218"/>
      <c r="Y37" s="217"/>
      <c r="Z37" s="218"/>
      <c r="AA37" s="218"/>
      <c r="AB37" s="217"/>
      <c r="AC37" s="187"/>
      <c r="AD37" s="187"/>
      <c r="AE37" s="187"/>
      <c r="AF37" s="188"/>
      <c r="AG37" s="217"/>
      <c r="AH37" s="187"/>
      <c r="AI37" s="187"/>
      <c r="AJ37" s="187"/>
      <c r="AK37" s="188"/>
      <c r="AL37" s="217"/>
      <c r="AM37" s="218"/>
      <c r="AN37" s="218"/>
      <c r="AO37" s="218"/>
      <c r="AP37" s="218"/>
      <c r="AQ37" s="217"/>
      <c r="AR37" s="219"/>
      <c r="AS37" s="219"/>
      <c r="AT37" s="219"/>
      <c r="AU37" s="191"/>
    </row>
    <row r="38" spans="1:47">
      <c r="B38" s="103" t="s">
        <v>225</v>
      </c>
      <c r="C38" s="63" t="s">
        <v>16</v>
      </c>
      <c r="D38" s="192"/>
      <c r="E38" s="193"/>
      <c r="F38" s="193"/>
      <c r="G38" s="193"/>
      <c r="H38" s="193"/>
      <c r="I38" s="192"/>
      <c r="J38" s="193"/>
      <c r="K38" s="193"/>
      <c r="L38" s="193"/>
      <c r="M38" s="193"/>
      <c r="N38" s="192"/>
      <c r="O38" s="193"/>
      <c r="P38" s="193"/>
      <c r="Q38" s="193"/>
      <c r="R38" s="193"/>
      <c r="S38" s="192"/>
      <c r="T38" s="193"/>
      <c r="U38" s="193"/>
      <c r="V38" s="192"/>
      <c r="W38" s="193"/>
      <c r="X38" s="193"/>
      <c r="Y38" s="192"/>
      <c r="Z38" s="193"/>
      <c r="AA38" s="193"/>
      <c r="AB38" s="192"/>
      <c r="AC38" s="195"/>
      <c r="AD38" s="195"/>
      <c r="AE38" s="195"/>
      <c r="AF38" s="195"/>
      <c r="AG38" s="192"/>
      <c r="AH38" s="195"/>
      <c r="AI38" s="195"/>
      <c r="AJ38" s="195"/>
      <c r="AK38" s="195"/>
      <c r="AL38" s="192"/>
      <c r="AM38" s="193"/>
      <c r="AN38" s="193"/>
      <c r="AO38" s="193"/>
      <c r="AP38" s="193"/>
      <c r="AQ38" s="192"/>
      <c r="AR38" s="196"/>
      <c r="AS38" s="196"/>
      <c r="AT38" s="196"/>
      <c r="AU38" s="198"/>
    </row>
    <row r="39" spans="1:47">
      <c r="B39" s="106" t="s">
        <v>226</v>
      </c>
      <c r="C39" s="63" t="s">
        <v>17</v>
      </c>
      <c r="D39" s="192"/>
      <c r="E39" s="193"/>
      <c r="F39" s="193"/>
      <c r="G39" s="193"/>
      <c r="H39" s="193"/>
      <c r="I39" s="192"/>
      <c r="J39" s="193"/>
      <c r="K39" s="193"/>
      <c r="L39" s="193"/>
      <c r="M39" s="193"/>
      <c r="N39" s="192"/>
      <c r="O39" s="193"/>
      <c r="P39" s="193"/>
      <c r="Q39" s="193"/>
      <c r="R39" s="193"/>
      <c r="S39" s="192"/>
      <c r="T39" s="193"/>
      <c r="U39" s="193"/>
      <c r="V39" s="192"/>
      <c r="W39" s="193"/>
      <c r="X39" s="193"/>
      <c r="Y39" s="192"/>
      <c r="Z39" s="193"/>
      <c r="AA39" s="193"/>
      <c r="AB39" s="192"/>
      <c r="AC39" s="195"/>
      <c r="AD39" s="195"/>
      <c r="AE39" s="195"/>
      <c r="AF39" s="195"/>
      <c r="AG39" s="192"/>
      <c r="AH39" s="195"/>
      <c r="AI39" s="195"/>
      <c r="AJ39" s="195"/>
      <c r="AK39" s="195"/>
      <c r="AL39" s="192"/>
      <c r="AM39" s="193"/>
      <c r="AN39" s="193"/>
      <c r="AO39" s="193"/>
      <c r="AP39" s="193"/>
      <c r="AQ39" s="192"/>
      <c r="AR39" s="196"/>
      <c r="AS39" s="196"/>
      <c r="AT39" s="196"/>
      <c r="AU39" s="198"/>
    </row>
    <row r="40" spans="1:47">
      <c r="B40" s="106" t="s">
        <v>227</v>
      </c>
      <c r="C40" s="63" t="s">
        <v>38</v>
      </c>
      <c r="D40" s="192"/>
      <c r="E40" s="193"/>
      <c r="F40" s="193"/>
      <c r="G40" s="193"/>
      <c r="H40" s="193"/>
      <c r="I40" s="192"/>
      <c r="J40" s="193"/>
      <c r="K40" s="193"/>
      <c r="L40" s="193"/>
      <c r="M40" s="193"/>
      <c r="N40" s="192"/>
      <c r="O40" s="193"/>
      <c r="P40" s="193"/>
      <c r="Q40" s="193"/>
      <c r="R40" s="193"/>
      <c r="S40" s="192"/>
      <c r="T40" s="193"/>
      <c r="U40" s="193"/>
      <c r="V40" s="192"/>
      <c r="W40" s="193"/>
      <c r="X40" s="193"/>
      <c r="Y40" s="192"/>
      <c r="Z40" s="193"/>
      <c r="AA40" s="193"/>
      <c r="AB40" s="192"/>
      <c r="AC40" s="195"/>
      <c r="AD40" s="195"/>
      <c r="AE40" s="195"/>
      <c r="AF40" s="195"/>
      <c r="AG40" s="192"/>
      <c r="AH40" s="195"/>
      <c r="AI40" s="195"/>
      <c r="AJ40" s="195"/>
      <c r="AK40" s="195"/>
      <c r="AL40" s="192"/>
      <c r="AM40" s="193"/>
      <c r="AN40" s="193"/>
      <c r="AO40" s="193"/>
      <c r="AP40" s="193"/>
      <c r="AQ40" s="192"/>
      <c r="AR40" s="196"/>
      <c r="AS40" s="196"/>
      <c r="AT40" s="196"/>
      <c r="AU40" s="198"/>
    </row>
    <row r="41" spans="1:47" s="5" customFormat="1" ht="13.8" customHeight="1">
      <c r="A41" s="35"/>
      <c r="B41" s="106" t="s">
        <v>228</v>
      </c>
      <c r="C41" s="63" t="s">
        <v>106</v>
      </c>
      <c r="D41" s="192"/>
      <c r="E41" s="193"/>
      <c r="F41" s="193"/>
      <c r="G41" s="193"/>
      <c r="H41" s="193"/>
      <c r="I41" s="192"/>
      <c r="J41" s="193"/>
      <c r="K41" s="193"/>
      <c r="L41" s="193"/>
      <c r="M41" s="193"/>
      <c r="N41" s="192"/>
      <c r="O41" s="193"/>
      <c r="P41" s="193"/>
      <c r="Q41" s="193"/>
      <c r="R41" s="193"/>
      <c r="S41" s="192"/>
      <c r="T41" s="193"/>
      <c r="U41" s="193"/>
      <c r="V41" s="192"/>
      <c r="W41" s="193"/>
      <c r="X41" s="193"/>
      <c r="Y41" s="192"/>
      <c r="Z41" s="193"/>
      <c r="AA41" s="193"/>
      <c r="AB41" s="192"/>
      <c r="AC41" s="195"/>
      <c r="AD41" s="195"/>
      <c r="AE41" s="195"/>
      <c r="AF41" s="195"/>
      <c r="AG41" s="192"/>
      <c r="AH41" s="195"/>
      <c r="AI41" s="195"/>
      <c r="AJ41" s="195"/>
      <c r="AK41" s="195"/>
      <c r="AL41" s="192"/>
      <c r="AM41" s="193"/>
      <c r="AN41" s="193"/>
      <c r="AO41" s="193"/>
      <c r="AP41" s="193"/>
      <c r="AQ41" s="192"/>
      <c r="AR41" s="196"/>
      <c r="AS41" s="196"/>
      <c r="AT41" s="196"/>
      <c r="AU41" s="198"/>
    </row>
    <row r="42" spans="1:47" s="5" customFormat="1" ht="13.8" customHeight="1">
      <c r="A42" s="35"/>
      <c r="B42" s="106" t="s">
        <v>493</v>
      </c>
      <c r="C42" s="63"/>
      <c r="D42" s="192"/>
      <c r="E42" s="193"/>
      <c r="F42" s="193"/>
      <c r="G42" s="193"/>
      <c r="H42" s="193"/>
      <c r="I42" s="192"/>
      <c r="J42" s="193"/>
      <c r="K42" s="193"/>
      <c r="L42" s="193"/>
      <c r="M42" s="193"/>
      <c r="N42" s="192"/>
      <c r="O42" s="193"/>
      <c r="P42" s="193"/>
      <c r="Q42" s="193"/>
      <c r="R42" s="193"/>
      <c r="S42" s="192"/>
      <c r="T42" s="193"/>
      <c r="U42" s="193"/>
      <c r="V42" s="192"/>
      <c r="W42" s="193"/>
      <c r="X42" s="193"/>
      <c r="Y42" s="192"/>
      <c r="Z42" s="193"/>
      <c r="AA42" s="193"/>
      <c r="AB42" s="192"/>
      <c r="AC42" s="195"/>
      <c r="AD42" s="195"/>
      <c r="AE42" s="195"/>
      <c r="AF42" s="195"/>
      <c r="AG42" s="192"/>
      <c r="AH42" s="195"/>
      <c r="AI42" s="195"/>
      <c r="AJ42" s="195"/>
      <c r="AK42" s="195"/>
      <c r="AL42" s="192"/>
      <c r="AM42" s="193"/>
      <c r="AN42" s="193"/>
      <c r="AO42" s="193"/>
      <c r="AP42" s="193"/>
      <c r="AQ42" s="192"/>
      <c r="AR42" s="196"/>
      <c r="AS42" s="196"/>
      <c r="AT42" s="196"/>
      <c r="AU42" s="198"/>
    </row>
    <row r="43" spans="1:47" ht="17.399999999999999" thickBot="1">
      <c r="B43" s="104" t="s">
        <v>229</v>
      </c>
      <c r="C43" s="64"/>
      <c r="D43" s="205"/>
      <c r="E43" s="206"/>
      <c r="F43" s="206"/>
      <c r="G43" s="206"/>
      <c r="H43" s="206"/>
      <c r="I43" s="205"/>
      <c r="J43" s="206"/>
      <c r="K43" s="206"/>
      <c r="L43" s="206"/>
      <c r="M43" s="206"/>
      <c r="N43" s="205"/>
      <c r="O43" s="206"/>
      <c r="P43" s="206"/>
      <c r="Q43" s="206"/>
      <c r="R43" s="206"/>
      <c r="S43" s="205"/>
      <c r="T43" s="206"/>
      <c r="U43" s="206"/>
      <c r="V43" s="205"/>
      <c r="W43" s="206"/>
      <c r="X43" s="206"/>
      <c r="Y43" s="205"/>
      <c r="Z43" s="206"/>
      <c r="AA43" s="206"/>
      <c r="AB43" s="205"/>
      <c r="AC43" s="206"/>
      <c r="AD43" s="206"/>
      <c r="AE43" s="206"/>
      <c r="AF43" s="206"/>
      <c r="AG43" s="205"/>
      <c r="AH43" s="206"/>
      <c r="AI43" s="206"/>
      <c r="AJ43" s="206"/>
      <c r="AK43" s="206"/>
      <c r="AL43" s="205"/>
      <c r="AM43" s="206"/>
      <c r="AN43" s="206"/>
      <c r="AO43" s="206"/>
      <c r="AP43" s="206"/>
      <c r="AQ43" s="205"/>
      <c r="AR43" s="207"/>
      <c r="AS43" s="207"/>
      <c r="AT43" s="207"/>
      <c r="AU43" s="208"/>
    </row>
    <row r="44" spans="1:47" ht="27" thickTop="1">
      <c r="B44" s="108" t="s">
        <v>230</v>
      </c>
      <c r="C44" s="62" t="s">
        <v>18</v>
      </c>
      <c r="D44" s="217"/>
      <c r="E44" s="218"/>
      <c r="F44" s="218"/>
      <c r="G44" s="218"/>
      <c r="H44" s="218"/>
      <c r="I44" s="217"/>
      <c r="J44" s="218"/>
      <c r="K44" s="218"/>
      <c r="L44" s="218"/>
      <c r="M44" s="218"/>
      <c r="N44" s="217"/>
      <c r="O44" s="218"/>
      <c r="P44" s="218"/>
      <c r="Q44" s="218"/>
      <c r="R44" s="218"/>
      <c r="S44" s="217"/>
      <c r="T44" s="218"/>
      <c r="U44" s="218"/>
      <c r="V44" s="217"/>
      <c r="W44" s="218"/>
      <c r="X44" s="218"/>
      <c r="Y44" s="217"/>
      <c r="Z44" s="218"/>
      <c r="AA44" s="218"/>
      <c r="AB44" s="217"/>
      <c r="AC44" s="187"/>
      <c r="AD44" s="187"/>
      <c r="AE44" s="187"/>
      <c r="AF44" s="188"/>
      <c r="AG44" s="217"/>
      <c r="AH44" s="187"/>
      <c r="AI44" s="187"/>
      <c r="AJ44" s="187"/>
      <c r="AK44" s="188"/>
      <c r="AL44" s="217"/>
      <c r="AM44" s="218"/>
      <c r="AN44" s="218"/>
      <c r="AO44" s="218"/>
      <c r="AP44" s="218"/>
      <c r="AQ44" s="217"/>
      <c r="AR44" s="219"/>
      <c r="AS44" s="219"/>
      <c r="AT44" s="219"/>
      <c r="AU44" s="191"/>
    </row>
    <row r="45" spans="1:47">
      <c r="B45" s="109" t="s">
        <v>231</v>
      </c>
      <c r="C45" s="63" t="s">
        <v>19</v>
      </c>
      <c r="D45" s="192"/>
      <c r="E45" s="193"/>
      <c r="F45" s="193"/>
      <c r="G45" s="193"/>
      <c r="H45" s="193"/>
      <c r="I45" s="192"/>
      <c r="J45" s="193"/>
      <c r="K45" s="193"/>
      <c r="L45" s="193"/>
      <c r="M45" s="193"/>
      <c r="N45" s="192"/>
      <c r="O45" s="193"/>
      <c r="P45" s="193"/>
      <c r="Q45" s="193"/>
      <c r="R45" s="193"/>
      <c r="S45" s="192"/>
      <c r="T45" s="193"/>
      <c r="U45" s="193"/>
      <c r="V45" s="192"/>
      <c r="W45" s="193"/>
      <c r="X45" s="193"/>
      <c r="Y45" s="192"/>
      <c r="Z45" s="193"/>
      <c r="AA45" s="193"/>
      <c r="AB45" s="192"/>
      <c r="AC45" s="195"/>
      <c r="AD45" s="195"/>
      <c r="AE45" s="195"/>
      <c r="AF45" s="195"/>
      <c r="AG45" s="192"/>
      <c r="AH45" s="195"/>
      <c r="AI45" s="195"/>
      <c r="AJ45" s="195"/>
      <c r="AK45" s="195"/>
      <c r="AL45" s="192"/>
      <c r="AM45" s="193"/>
      <c r="AN45" s="193"/>
      <c r="AO45" s="193"/>
      <c r="AP45" s="193"/>
      <c r="AQ45" s="192"/>
      <c r="AR45" s="196"/>
      <c r="AS45" s="196"/>
      <c r="AT45" s="196"/>
      <c r="AU45" s="198"/>
    </row>
    <row r="46" spans="1:47">
      <c r="B46" s="109" t="s">
        <v>232</v>
      </c>
      <c r="C46" s="63" t="s">
        <v>20</v>
      </c>
      <c r="D46" s="192"/>
      <c r="E46" s="193"/>
      <c r="F46" s="193"/>
      <c r="G46" s="193"/>
      <c r="H46" s="193"/>
      <c r="I46" s="192"/>
      <c r="J46" s="193"/>
      <c r="K46" s="193"/>
      <c r="L46" s="193"/>
      <c r="M46" s="193"/>
      <c r="N46" s="192"/>
      <c r="O46" s="193"/>
      <c r="P46" s="193"/>
      <c r="Q46" s="193"/>
      <c r="R46" s="193"/>
      <c r="S46" s="192"/>
      <c r="T46" s="193"/>
      <c r="U46" s="193"/>
      <c r="V46" s="192"/>
      <c r="W46" s="193"/>
      <c r="X46" s="193"/>
      <c r="Y46" s="192"/>
      <c r="Z46" s="193"/>
      <c r="AA46" s="193"/>
      <c r="AB46" s="192"/>
      <c r="AC46" s="195"/>
      <c r="AD46" s="195"/>
      <c r="AE46" s="195"/>
      <c r="AF46" s="195"/>
      <c r="AG46" s="192"/>
      <c r="AH46" s="195"/>
      <c r="AI46" s="195"/>
      <c r="AJ46" s="195"/>
      <c r="AK46" s="195"/>
      <c r="AL46" s="192"/>
      <c r="AM46" s="193"/>
      <c r="AN46" s="193"/>
      <c r="AO46" s="193"/>
      <c r="AP46" s="193"/>
      <c r="AQ46" s="192"/>
      <c r="AR46" s="196"/>
      <c r="AS46" s="196"/>
      <c r="AT46" s="196"/>
      <c r="AU46" s="198"/>
    </row>
    <row r="47" spans="1:47">
      <c r="B47" s="109" t="s">
        <v>233</v>
      </c>
      <c r="C47" s="63" t="s">
        <v>21</v>
      </c>
      <c r="D47" s="192"/>
      <c r="E47" s="193"/>
      <c r="F47" s="193"/>
      <c r="G47" s="193"/>
      <c r="H47" s="193"/>
      <c r="I47" s="192"/>
      <c r="J47" s="193"/>
      <c r="K47" s="193"/>
      <c r="L47" s="193"/>
      <c r="M47" s="193"/>
      <c r="N47" s="192"/>
      <c r="O47" s="193"/>
      <c r="P47" s="193"/>
      <c r="Q47" s="193"/>
      <c r="R47" s="193"/>
      <c r="S47" s="192"/>
      <c r="T47" s="193"/>
      <c r="U47" s="193"/>
      <c r="V47" s="192"/>
      <c r="W47" s="193"/>
      <c r="X47" s="193"/>
      <c r="Y47" s="192"/>
      <c r="Z47" s="193"/>
      <c r="AA47" s="193"/>
      <c r="AB47" s="192"/>
      <c r="AC47" s="195"/>
      <c r="AD47" s="195"/>
      <c r="AE47" s="195"/>
      <c r="AF47" s="195"/>
      <c r="AG47" s="192"/>
      <c r="AH47" s="195"/>
      <c r="AI47" s="195"/>
      <c r="AJ47" s="195"/>
      <c r="AK47" s="195"/>
      <c r="AL47" s="192"/>
      <c r="AM47" s="193"/>
      <c r="AN47" s="193"/>
      <c r="AO47" s="193"/>
      <c r="AP47" s="193"/>
      <c r="AQ47" s="192"/>
      <c r="AR47" s="196"/>
      <c r="AS47" s="196"/>
      <c r="AT47" s="196"/>
      <c r="AU47" s="198"/>
    </row>
    <row r="48" spans="1:47">
      <c r="B48" s="110" t="s">
        <v>234</v>
      </c>
      <c r="C48" s="63"/>
      <c r="D48" s="201"/>
      <c r="E48" s="199"/>
      <c r="F48" s="199"/>
      <c r="G48" s="199"/>
      <c r="H48" s="199"/>
      <c r="I48" s="201"/>
      <c r="J48" s="199"/>
      <c r="K48" s="199"/>
      <c r="L48" s="199"/>
      <c r="M48" s="199"/>
      <c r="N48" s="201"/>
      <c r="O48" s="199"/>
      <c r="P48" s="199"/>
      <c r="Q48" s="199"/>
      <c r="R48" s="199"/>
      <c r="S48" s="201"/>
      <c r="T48" s="199"/>
      <c r="U48" s="199"/>
      <c r="V48" s="201"/>
      <c r="W48" s="199"/>
      <c r="X48" s="199"/>
      <c r="Y48" s="201"/>
      <c r="Z48" s="199"/>
      <c r="AA48" s="199"/>
      <c r="AB48" s="201"/>
      <c r="AC48" s="195"/>
      <c r="AD48" s="195"/>
      <c r="AE48" s="195"/>
      <c r="AF48" s="195"/>
      <c r="AG48" s="201"/>
      <c r="AH48" s="195"/>
      <c r="AI48" s="195"/>
      <c r="AJ48" s="195"/>
      <c r="AK48" s="195"/>
      <c r="AL48" s="201"/>
      <c r="AM48" s="199"/>
      <c r="AN48" s="199"/>
      <c r="AO48" s="199"/>
      <c r="AP48" s="199"/>
      <c r="AQ48" s="201"/>
      <c r="AR48" s="216"/>
      <c r="AS48" s="216"/>
      <c r="AT48" s="216"/>
      <c r="AU48" s="198"/>
    </row>
    <row r="49" spans="2:47" ht="26.4">
      <c r="B49" s="103" t="s">
        <v>527</v>
      </c>
      <c r="C49" s="63"/>
      <c r="D49" s="192"/>
      <c r="E49" s="193"/>
      <c r="F49" s="193"/>
      <c r="G49" s="193"/>
      <c r="H49" s="193"/>
      <c r="I49" s="192"/>
      <c r="J49" s="193"/>
      <c r="K49" s="193"/>
      <c r="L49" s="193"/>
      <c r="M49" s="193"/>
      <c r="N49" s="192"/>
      <c r="O49" s="193"/>
      <c r="P49" s="193"/>
      <c r="Q49" s="193"/>
      <c r="R49" s="193"/>
      <c r="S49" s="192"/>
      <c r="T49" s="193"/>
      <c r="U49" s="193"/>
      <c r="V49" s="192"/>
      <c r="W49" s="193"/>
      <c r="X49" s="193"/>
      <c r="Y49" s="192"/>
      <c r="Z49" s="193"/>
      <c r="AA49" s="193"/>
      <c r="AB49" s="192"/>
      <c r="AC49" s="195"/>
      <c r="AD49" s="195"/>
      <c r="AE49" s="195"/>
      <c r="AF49" s="195"/>
      <c r="AG49" s="192"/>
      <c r="AH49" s="195"/>
      <c r="AI49" s="195"/>
      <c r="AJ49" s="195"/>
      <c r="AK49" s="195"/>
      <c r="AL49" s="192"/>
      <c r="AM49" s="193"/>
      <c r="AN49" s="193"/>
      <c r="AO49" s="193"/>
      <c r="AP49" s="193"/>
      <c r="AQ49" s="192"/>
      <c r="AR49" s="196"/>
      <c r="AS49" s="196"/>
      <c r="AT49" s="196"/>
      <c r="AU49" s="198"/>
    </row>
    <row r="50" spans="2:47" ht="26.4">
      <c r="B50" s="103" t="s">
        <v>235</v>
      </c>
      <c r="C50" s="63"/>
      <c r="D50" s="192"/>
      <c r="E50" s="193"/>
      <c r="F50" s="193"/>
      <c r="G50" s="193"/>
      <c r="H50" s="193"/>
      <c r="I50" s="192"/>
      <c r="J50" s="193"/>
      <c r="K50" s="193"/>
      <c r="L50" s="193"/>
      <c r="M50" s="193"/>
      <c r="N50" s="192"/>
      <c r="O50" s="193"/>
      <c r="P50" s="193"/>
      <c r="Q50" s="193"/>
      <c r="R50" s="193"/>
      <c r="S50" s="192"/>
      <c r="T50" s="193"/>
      <c r="U50" s="193"/>
      <c r="V50" s="192"/>
      <c r="W50" s="193"/>
      <c r="X50" s="193"/>
      <c r="Y50" s="192"/>
      <c r="Z50" s="193"/>
      <c r="AA50" s="193"/>
      <c r="AB50" s="192"/>
      <c r="AC50" s="195"/>
      <c r="AD50" s="195"/>
      <c r="AE50" s="195"/>
      <c r="AF50" s="195"/>
      <c r="AG50" s="192"/>
      <c r="AH50" s="195"/>
      <c r="AI50" s="195"/>
      <c r="AJ50" s="195"/>
      <c r="AK50" s="195"/>
      <c r="AL50" s="192"/>
      <c r="AM50" s="193"/>
      <c r="AN50" s="193"/>
      <c r="AO50" s="193"/>
      <c r="AP50" s="193"/>
      <c r="AQ50" s="192"/>
      <c r="AR50" s="196"/>
      <c r="AS50" s="196"/>
      <c r="AT50" s="196"/>
      <c r="AU50" s="198"/>
    </row>
    <row r="51" spans="2:47">
      <c r="B51" s="103" t="s">
        <v>547</v>
      </c>
      <c r="C51" s="63"/>
      <c r="D51" s="192"/>
      <c r="E51" s="193"/>
      <c r="F51" s="193"/>
      <c r="G51" s="193"/>
      <c r="H51" s="193"/>
      <c r="I51" s="192"/>
      <c r="J51" s="193"/>
      <c r="K51" s="193"/>
      <c r="L51" s="193"/>
      <c r="M51" s="193"/>
      <c r="N51" s="192"/>
      <c r="O51" s="193"/>
      <c r="P51" s="193"/>
      <c r="Q51" s="193"/>
      <c r="R51" s="193"/>
      <c r="S51" s="192"/>
      <c r="T51" s="193"/>
      <c r="U51" s="193"/>
      <c r="V51" s="192"/>
      <c r="W51" s="193"/>
      <c r="X51" s="193"/>
      <c r="Y51" s="192"/>
      <c r="Z51" s="193"/>
      <c r="AA51" s="193"/>
      <c r="AB51" s="192"/>
      <c r="AC51" s="195"/>
      <c r="AD51" s="195"/>
      <c r="AE51" s="195"/>
      <c r="AF51" s="195"/>
      <c r="AG51" s="192"/>
      <c r="AH51" s="195"/>
      <c r="AI51" s="195"/>
      <c r="AJ51" s="195"/>
      <c r="AK51" s="195"/>
      <c r="AL51" s="192"/>
      <c r="AM51" s="193"/>
      <c r="AN51" s="193"/>
      <c r="AO51" s="193"/>
      <c r="AP51" s="193"/>
      <c r="AQ51" s="192"/>
      <c r="AR51" s="196"/>
      <c r="AS51" s="196"/>
      <c r="AT51" s="196"/>
      <c r="AU51" s="198"/>
    </row>
    <row r="52" spans="2:47">
      <c r="B52" s="103" t="s">
        <v>236</v>
      </c>
      <c r="C52" s="63"/>
      <c r="D52" s="192"/>
      <c r="E52" s="193"/>
      <c r="F52" s="193"/>
      <c r="G52" s="193"/>
      <c r="H52" s="193"/>
      <c r="I52" s="192"/>
      <c r="J52" s="193"/>
      <c r="K52" s="193"/>
      <c r="L52" s="193"/>
      <c r="M52" s="193"/>
      <c r="N52" s="192"/>
      <c r="O52" s="193"/>
      <c r="P52" s="193"/>
      <c r="Q52" s="193"/>
      <c r="R52" s="193"/>
      <c r="S52" s="192"/>
      <c r="T52" s="193"/>
      <c r="U52" s="193"/>
      <c r="V52" s="192"/>
      <c r="W52" s="193"/>
      <c r="X52" s="193"/>
      <c r="Y52" s="192"/>
      <c r="Z52" s="193"/>
      <c r="AA52" s="193"/>
      <c r="AB52" s="192"/>
      <c r="AC52" s="195"/>
      <c r="AD52" s="195"/>
      <c r="AE52" s="195"/>
      <c r="AF52" s="195"/>
      <c r="AG52" s="192"/>
      <c r="AH52" s="195"/>
      <c r="AI52" s="195"/>
      <c r="AJ52" s="195"/>
      <c r="AK52" s="195"/>
      <c r="AL52" s="192"/>
      <c r="AM52" s="193"/>
      <c r="AN52" s="193"/>
      <c r="AO52" s="193"/>
      <c r="AP52" s="193"/>
      <c r="AQ52" s="192"/>
      <c r="AR52" s="196"/>
      <c r="AS52" s="196"/>
      <c r="AT52" s="196"/>
      <c r="AU52" s="198"/>
    </row>
    <row r="53" spans="2:47" ht="26.4">
      <c r="B53" s="103" t="s">
        <v>237</v>
      </c>
      <c r="C53" s="63" t="s">
        <v>70</v>
      </c>
      <c r="D53" s="192"/>
      <c r="E53" s="193"/>
      <c r="F53" s="193"/>
      <c r="G53" s="193"/>
      <c r="H53" s="193"/>
      <c r="I53" s="192"/>
      <c r="J53" s="193"/>
      <c r="K53" s="193"/>
      <c r="L53" s="193"/>
      <c r="M53" s="193"/>
      <c r="N53" s="192"/>
      <c r="O53" s="193"/>
      <c r="P53" s="193"/>
      <c r="Q53" s="193"/>
      <c r="R53" s="193"/>
      <c r="S53" s="192"/>
      <c r="T53" s="193"/>
      <c r="U53" s="193"/>
      <c r="V53" s="192"/>
      <c r="W53" s="193"/>
      <c r="X53" s="193"/>
      <c r="Y53" s="192"/>
      <c r="Z53" s="193"/>
      <c r="AA53" s="193"/>
      <c r="AB53" s="192"/>
      <c r="AC53" s="195"/>
      <c r="AD53" s="195"/>
      <c r="AE53" s="195"/>
      <c r="AF53" s="195"/>
      <c r="AG53" s="192"/>
      <c r="AH53" s="195"/>
      <c r="AI53" s="195"/>
      <c r="AJ53" s="195"/>
      <c r="AK53" s="195"/>
      <c r="AL53" s="192"/>
      <c r="AM53" s="193"/>
      <c r="AN53" s="193"/>
      <c r="AO53" s="193"/>
      <c r="AP53" s="193"/>
      <c r="AQ53" s="192"/>
      <c r="AR53" s="196"/>
      <c r="AS53" s="196"/>
      <c r="AT53" s="196"/>
      <c r="AU53" s="198"/>
    </row>
    <row r="54" spans="2:47" ht="16.8">
      <c r="B54" s="104" t="s">
        <v>238</v>
      </c>
      <c r="C54" s="65" t="s">
        <v>22</v>
      </c>
      <c r="D54" s="220"/>
      <c r="E54" s="221"/>
      <c r="F54" s="221"/>
      <c r="G54" s="221"/>
      <c r="H54" s="221"/>
      <c r="I54" s="220"/>
      <c r="J54" s="221"/>
      <c r="K54" s="221"/>
      <c r="L54" s="221"/>
      <c r="M54" s="221"/>
      <c r="N54" s="220"/>
      <c r="O54" s="221"/>
      <c r="P54" s="221"/>
      <c r="Q54" s="221"/>
      <c r="R54" s="221"/>
      <c r="S54" s="220"/>
      <c r="T54" s="221"/>
      <c r="U54" s="221"/>
      <c r="V54" s="220"/>
      <c r="W54" s="221"/>
      <c r="X54" s="221"/>
      <c r="Y54" s="220"/>
      <c r="Z54" s="221"/>
      <c r="AA54" s="221"/>
      <c r="AB54" s="220"/>
      <c r="AC54" s="221"/>
      <c r="AD54" s="221"/>
      <c r="AE54" s="221"/>
      <c r="AF54" s="221"/>
      <c r="AG54" s="220"/>
      <c r="AH54" s="221"/>
      <c r="AI54" s="221"/>
      <c r="AJ54" s="221"/>
      <c r="AK54" s="221"/>
      <c r="AL54" s="220"/>
      <c r="AM54" s="221"/>
      <c r="AN54" s="221"/>
      <c r="AO54" s="221"/>
      <c r="AP54" s="221"/>
      <c r="AQ54" s="220"/>
      <c r="AR54" s="222"/>
      <c r="AS54" s="222"/>
      <c r="AT54" s="223"/>
      <c r="AU54" s="224"/>
    </row>
    <row r="55" spans="2:47" ht="17.399999999999999" thickBot="1">
      <c r="B55" s="104" t="s">
        <v>239</v>
      </c>
      <c r="C55" s="64"/>
      <c r="D55" s="225"/>
      <c r="E55" s="226"/>
      <c r="F55" s="226"/>
      <c r="G55" s="226"/>
      <c r="H55" s="226"/>
      <c r="I55" s="225"/>
      <c r="J55" s="226"/>
      <c r="K55" s="226"/>
      <c r="L55" s="226"/>
      <c r="M55" s="226"/>
      <c r="N55" s="225"/>
      <c r="O55" s="226"/>
      <c r="P55" s="226"/>
      <c r="Q55" s="226"/>
      <c r="R55" s="226"/>
      <c r="S55" s="225"/>
      <c r="T55" s="226"/>
      <c r="U55" s="226"/>
      <c r="V55" s="225"/>
      <c r="W55" s="226"/>
      <c r="X55" s="226"/>
      <c r="Y55" s="225"/>
      <c r="Z55" s="226"/>
      <c r="AA55" s="226"/>
      <c r="AB55" s="225"/>
      <c r="AC55" s="226"/>
      <c r="AD55" s="226"/>
      <c r="AE55" s="226"/>
      <c r="AF55" s="226"/>
      <c r="AG55" s="225"/>
      <c r="AH55" s="226"/>
      <c r="AI55" s="226"/>
      <c r="AJ55" s="226"/>
      <c r="AK55" s="226"/>
      <c r="AL55" s="225"/>
      <c r="AM55" s="226"/>
      <c r="AN55" s="226"/>
      <c r="AO55" s="226"/>
      <c r="AP55" s="226"/>
      <c r="AQ55" s="225"/>
      <c r="AR55" s="227"/>
      <c r="AS55" s="227"/>
      <c r="AT55" s="227"/>
      <c r="AU55" s="228"/>
    </row>
    <row r="56" spans="2:47" ht="13.8" thickTop="1">
      <c r="B56" s="108" t="s">
        <v>240</v>
      </c>
      <c r="C56" s="62" t="s">
        <v>24</v>
      </c>
      <c r="D56" s="229"/>
      <c r="E56" s="230"/>
      <c r="F56" s="230"/>
      <c r="G56" s="230"/>
      <c r="H56" s="230"/>
      <c r="I56" s="229"/>
      <c r="J56" s="230"/>
      <c r="K56" s="230"/>
      <c r="L56" s="230"/>
      <c r="M56" s="230"/>
      <c r="N56" s="229"/>
      <c r="O56" s="230"/>
      <c r="P56" s="230"/>
      <c r="Q56" s="230"/>
      <c r="R56" s="230"/>
      <c r="S56" s="229"/>
      <c r="T56" s="230"/>
      <c r="U56" s="230"/>
      <c r="V56" s="229"/>
      <c r="W56" s="230"/>
      <c r="X56" s="230"/>
      <c r="Y56" s="229"/>
      <c r="Z56" s="230"/>
      <c r="AA56" s="230"/>
      <c r="AB56" s="229"/>
      <c r="AC56" s="231"/>
      <c r="AD56" s="231"/>
      <c r="AE56" s="231"/>
      <c r="AF56" s="232"/>
      <c r="AG56" s="229"/>
      <c r="AH56" s="231"/>
      <c r="AI56" s="231"/>
      <c r="AJ56" s="231"/>
      <c r="AK56" s="232"/>
      <c r="AL56" s="229"/>
      <c r="AM56" s="230"/>
      <c r="AN56" s="230"/>
      <c r="AO56" s="230"/>
      <c r="AP56" s="230"/>
      <c r="AQ56" s="229"/>
      <c r="AR56" s="233"/>
      <c r="AS56" s="233"/>
      <c r="AT56" s="233"/>
      <c r="AU56" s="234"/>
    </row>
    <row r="57" spans="2:47">
      <c r="B57" s="109" t="s">
        <v>241</v>
      </c>
      <c r="C57" s="63" t="s">
        <v>25</v>
      </c>
      <c r="D57" s="235"/>
      <c r="E57" s="236"/>
      <c r="F57" s="236"/>
      <c r="G57" s="236"/>
      <c r="H57" s="236"/>
      <c r="I57" s="235"/>
      <c r="J57" s="236"/>
      <c r="K57" s="236"/>
      <c r="L57" s="236"/>
      <c r="M57" s="236"/>
      <c r="N57" s="235"/>
      <c r="O57" s="236"/>
      <c r="P57" s="236"/>
      <c r="Q57" s="236"/>
      <c r="R57" s="236"/>
      <c r="S57" s="235"/>
      <c r="T57" s="236"/>
      <c r="U57" s="236"/>
      <c r="V57" s="235"/>
      <c r="W57" s="236"/>
      <c r="X57" s="236"/>
      <c r="Y57" s="235"/>
      <c r="Z57" s="236"/>
      <c r="AA57" s="236"/>
      <c r="AB57" s="235"/>
      <c r="AC57" s="237"/>
      <c r="AD57" s="237"/>
      <c r="AE57" s="237"/>
      <c r="AF57" s="238"/>
      <c r="AG57" s="235"/>
      <c r="AH57" s="237"/>
      <c r="AI57" s="237"/>
      <c r="AJ57" s="237"/>
      <c r="AK57" s="238"/>
      <c r="AL57" s="235"/>
      <c r="AM57" s="236"/>
      <c r="AN57" s="236"/>
      <c r="AO57" s="236"/>
      <c r="AP57" s="236"/>
      <c r="AQ57" s="235"/>
      <c r="AR57" s="239"/>
      <c r="AS57" s="239"/>
      <c r="AT57" s="239"/>
      <c r="AU57" s="240"/>
    </row>
    <row r="58" spans="2:47">
      <c r="B58" s="109" t="s">
        <v>242</v>
      </c>
      <c r="C58" s="63" t="s">
        <v>26</v>
      </c>
      <c r="D58" s="241"/>
      <c r="E58" s="242"/>
      <c r="F58" s="242"/>
      <c r="G58" s="242"/>
      <c r="H58" s="242"/>
      <c r="I58" s="235"/>
      <c r="J58" s="236"/>
      <c r="K58" s="236"/>
      <c r="L58" s="236"/>
      <c r="M58" s="236"/>
      <c r="N58" s="235"/>
      <c r="O58" s="236"/>
      <c r="P58" s="236"/>
      <c r="Q58" s="236"/>
      <c r="R58" s="236"/>
      <c r="S58" s="241"/>
      <c r="T58" s="242"/>
      <c r="U58" s="242"/>
      <c r="V58" s="235"/>
      <c r="W58" s="236"/>
      <c r="X58" s="236"/>
      <c r="Y58" s="235"/>
      <c r="Z58" s="236"/>
      <c r="AA58" s="236"/>
      <c r="AB58" s="235"/>
      <c r="AC58" s="237"/>
      <c r="AD58" s="237"/>
      <c r="AE58" s="237"/>
      <c r="AF58" s="238"/>
      <c r="AG58" s="235"/>
      <c r="AH58" s="237"/>
      <c r="AI58" s="237"/>
      <c r="AJ58" s="237"/>
      <c r="AK58" s="238"/>
      <c r="AL58" s="241"/>
      <c r="AM58" s="242"/>
      <c r="AN58" s="242"/>
      <c r="AO58" s="242"/>
      <c r="AP58" s="242"/>
      <c r="AQ58" s="235"/>
      <c r="AR58" s="239"/>
      <c r="AS58" s="239"/>
      <c r="AT58" s="239"/>
      <c r="AU58" s="240"/>
    </row>
    <row r="59" spans="2:47">
      <c r="B59" s="109" t="s">
        <v>243</v>
      </c>
      <c r="C59" s="63" t="s">
        <v>27</v>
      </c>
      <c r="D59" s="235"/>
      <c r="E59" s="236"/>
      <c r="F59" s="236"/>
      <c r="G59" s="236"/>
      <c r="H59" s="236"/>
      <c r="I59" s="235"/>
      <c r="J59" s="236"/>
      <c r="K59" s="236"/>
      <c r="L59" s="236"/>
      <c r="M59" s="236"/>
      <c r="N59" s="235"/>
      <c r="O59" s="236"/>
      <c r="P59" s="236"/>
      <c r="Q59" s="236"/>
      <c r="R59" s="236"/>
      <c r="S59" s="235"/>
      <c r="T59" s="236"/>
      <c r="U59" s="236"/>
      <c r="V59" s="235"/>
      <c r="W59" s="236"/>
      <c r="X59" s="236"/>
      <c r="Y59" s="235"/>
      <c r="Z59" s="236"/>
      <c r="AA59" s="236"/>
      <c r="AB59" s="235"/>
      <c r="AC59" s="237"/>
      <c r="AD59" s="237"/>
      <c r="AE59" s="237"/>
      <c r="AF59" s="238"/>
      <c r="AG59" s="235"/>
      <c r="AH59" s="237"/>
      <c r="AI59" s="237"/>
      <c r="AJ59" s="237"/>
      <c r="AK59" s="238"/>
      <c r="AL59" s="235"/>
      <c r="AM59" s="236"/>
      <c r="AN59" s="236"/>
      <c r="AO59" s="236"/>
      <c r="AP59" s="236"/>
      <c r="AQ59" s="235"/>
      <c r="AR59" s="239"/>
      <c r="AS59" s="239"/>
      <c r="AT59" s="239"/>
      <c r="AU59" s="240"/>
    </row>
    <row r="60" spans="2:47">
      <c r="B60" s="109" t="s">
        <v>244</v>
      </c>
      <c r="C60" s="63"/>
      <c r="D60" s="243">
        <f t="shared" ref="D60:AA60" ca="1" si="0">D$59/12</f>
        <v>0</v>
      </c>
      <c r="E60" s="244">
        <f t="shared" ca="1" si="0"/>
        <v>0</v>
      </c>
      <c r="F60" s="244">
        <f t="shared" ca="1" si="0"/>
        <v>0</v>
      </c>
      <c r="G60" s="244">
        <f t="shared" ca="1" si="0"/>
        <v>0</v>
      </c>
      <c r="H60" s="244">
        <f t="shared" ca="1" si="0"/>
        <v>0</v>
      </c>
      <c r="I60" s="243">
        <f t="shared" ca="1" si="0"/>
        <v>0</v>
      </c>
      <c r="J60" s="244">
        <f t="shared" ca="1" si="0"/>
        <v>0</v>
      </c>
      <c r="K60" s="244">
        <f t="shared" ca="1" si="0"/>
        <v>0</v>
      </c>
      <c r="L60" s="244">
        <f t="shared" ca="1" si="0"/>
        <v>0</v>
      </c>
      <c r="M60" s="244">
        <f t="shared" ca="1" si="0"/>
        <v>0</v>
      </c>
      <c r="N60" s="243">
        <f t="shared" ca="1" si="0"/>
        <v>0</v>
      </c>
      <c r="O60" s="244">
        <f t="shared" ca="1" si="0"/>
        <v>0</v>
      </c>
      <c r="P60" s="244">
        <f t="shared" ca="1" si="0"/>
        <v>0</v>
      </c>
      <c r="Q60" s="244">
        <f t="shared" ca="1" si="0"/>
        <v>0</v>
      </c>
      <c r="R60" s="244">
        <f t="shared" ca="1" si="0"/>
        <v>0</v>
      </c>
      <c r="S60" s="243">
        <f t="shared" ca="1" si="0"/>
        <v>0</v>
      </c>
      <c r="T60" s="244">
        <f t="shared" ca="1" si="0"/>
        <v>0</v>
      </c>
      <c r="U60" s="244">
        <f t="shared" ca="1" si="0"/>
        <v>0</v>
      </c>
      <c r="V60" s="243">
        <f t="shared" ca="1" si="0"/>
        <v>0</v>
      </c>
      <c r="W60" s="244">
        <f t="shared" ca="1" si="0"/>
        <v>0</v>
      </c>
      <c r="X60" s="244">
        <f t="shared" ca="1" si="0"/>
        <v>0</v>
      </c>
      <c r="Y60" s="243">
        <f t="shared" ca="1" si="0"/>
        <v>0</v>
      </c>
      <c r="Z60" s="244">
        <f t="shared" ca="1" si="0"/>
        <v>0</v>
      </c>
      <c r="AA60" s="244">
        <f t="shared" ca="1" si="0"/>
        <v>0</v>
      </c>
      <c r="AB60" s="243"/>
      <c r="AC60" s="245"/>
      <c r="AD60" s="245"/>
      <c r="AE60" s="245"/>
      <c r="AF60" s="246"/>
      <c r="AG60" s="243"/>
      <c r="AH60" s="245"/>
      <c r="AI60" s="245"/>
      <c r="AJ60" s="245"/>
      <c r="AK60" s="246"/>
      <c r="AL60" s="243">
        <f t="shared" ref="AL60:AT60" ca="1" si="1">AL$59/12</f>
        <v>0</v>
      </c>
      <c r="AM60" s="244">
        <f t="shared" ca="1" si="1"/>
        <v>0</v>
      </c>
      <c r="AN60" s="244">
        <f t="shared" ca="1" si="1"/>
        <v>0</v>
      </c>
      <c r="AO60" s="244">
        <f t="shared" ca="1" si="1"/>
        <v>0</v>
      </c>
      <c r="AP60" s="244">
        <f t="shared" ca="1" si="1"/>
        <v>0</v>
      </c>
      <c r="AQ60" s="243">
        <f t="shared" ca="1" si="1"/>
        <v>0</v>
      </c>
      <c r="AR60" s="247">
        <f t="shared" ca="1" si="1"/>
        <v>0</v>
      </c>
      <c r="AS60" s="247">
        <f t="shared" ca="1" si="1"/>
        <v>0</v>
      </c>
      <c r="AT60" s="247">
        <f t="shared" ca="1" si="1"/>
        <v>0</v>
      </c>
      <c r="AU60" s="240"/>
    </row>
    <row r="61" spans="2:47" ht="16.8">
      <c r="B61" s="104" t="s">
        <v>245</v>
      </c>
      <c r="C61" s="65" t="s">
        <v>23</v>
      </c>
      <c r="D61" s="248"/>
      <c r="E61" s="249"/>
      <c r="F61" s="249"/>
      <c r="G61" s="249"/>
      <c r="H61" s="249"/>
      <c r="I61" s="248"/>
      <c r="J61" s="249"/>
      <c r="K61" s="249"/>
      <c r="L61" s="249"/>
      <c r="M61" s="249"/>
      <c r="N61" s="248"/>
      <c r="O61" s="249"/>
      <c r="P61" s="249"/>
      <c r="Q61" s="249"/>
      <c r="R61" s="249"/>
      <c r="S61" s="248"/>
      <c r="T61" s="249"/>
      <c r="U61" s="249"/>
      <c r="V61" s="248"/>
      <c r="W61" s="249"/>
      <c r="X61" s="249"/>
      <c r="Y61" s="248"/>
      <c r="Z61" s="249"/>
      <c r="AA61" s="249"/>
      <c r="AB61" s="248"/>
      <c r="AC61" s="249"/>
      <c r="AD61" s="249"/>
      <c r="AE61" s="249"/>
      <c r="AF61" s="249"/>
      <c r="AG61" s="248"/>
      <c r="AH61" s="249"/>
      <c r="AI61" s="249"/>
      <c r="AJ61" s="249"/>
      <c r="AK61" s="249"/>
      <c r="AL61" s="248"/>
      <c r="AM61" s="249"/>
      <c r="AN61" s="249"/>
      <c r="AO61" s="249"/>
      <c r="AP61" s="249"/>
      <c r="AQ61" s="248"/>
      <c r="AR61" s="250"/>
      <c r="AS61" s="250"/>
      <c r="AT61" s="251"/>
      <c r="AU61" s="252"/>
    </row>
    <row r="62" spans="2:47" ht="16.8" customHeight="1" thickBot="1">
      <c r="B62" s="117" t="s">
        <v>270</v>
      </c>
      <c r="C62" s="118" t="s">
        <v>39</v>
      </c>
      <c r="D62" s="253"/>
      <c r="E62" s="254"/>
      <c r="F62" s="254"/>
      <c r="G62" s="254"/>
      <c r="H62" s="254"/>
      <c r="I62" s="253"/>
      <c r="J62" s="254"/>
      <c r="K62" s="254"/>
      <c r="L62" s="254"/>
      <c r="M62" s="254"/>
      <c r="N62" s="253"/>
      <c r="O62" s="254"/>
      <c r="P62" s="254"/>
      <c r="Q62" s="254"/>
      <c r="R62" s="254"/>
      <c r="S62" s="253"/>
      <c r="T62" s="254"/>
      <c r="U62" s="254"/>
      <c r="V62" s="253"/>
      <c r="W62" s="254"/>
      <c r="X62" s="254"/>
      <c r="Y62" s="253"/>
      <c r="Z62" s="254"/>
      <c r="AA62" s="254"/>
      <c r="AB62" s="253"/>
      <c r="AC62" s="254"/>
      <c r="AD62" s="254"/>
      <c r="AE62" s="254"/>
      <c r="AF62" s="254"/>
      <c r="AG62" s="253"/>
      <c r="AH62" s="254"/>
      <c r="AI62" s="254"/>
      <c r="AJ62" s="254"/>
      <c r="AK62" s="254"/>
      <c r="AL62" s="253"/>
      <c r="AM62" s="254"/>
      <c r="AN62" s="254"/>
      <c r="AO62" s="254"/>
      <c r="AP62" s="254"/>
      <c r="AQ62" s="253"/>
      <c r="AR62" s="255"/>
      <c r="AS62" s="255"/>
      <c r="AT62" s="255"/>
      <c r="AU62" s="256"/>
    </row>
    <row r="63" spans="2:47">
      <c r="D63" s="6"/>
      <c r="E63" s="6"/>
      <c r="F63" s="25"/>
      <c r="G63" s="6"/>
      <c r="H63" s="6"/>
      <c r="I63" s="6"/>
      <c r="J63" s="6"/>
      <c r="K63" s="25"/>
      <c r="L63" s="6"/>
      <c r="M63" s="6"/>
      <c r="N63" s="6"/>
      <c r="O63" s="6"/>
      <c r="P63" s="25"/>
      <c r="Q63" s="6"/>
      <c r="R63" s="6"/>
      <c r="S63" s="6"/>
      <c r="T63" s="6"/>
      <c r="U63" s="25"/>
      <c r="V63" s="6"/>
      <c r="W63" s="6"/>
      <c r="X63" s="25"/>
      <c r="Y63" s="6"/>
      <c r="Z63" s="6"/>
      <c r="AA63" s="25"/>
      <c r="AB63" s="25"/>
      <c r="AC63" s="6"/>
      <c r="AD63" s="25"/>
      <c r="AE63" s="6"/>
      <c r="AF63" s="6"/>
      <c r="AG63" s="6"/>
      <c r="AH63" s="6"/>
      <c r="AI63" s="25"/>
      <c r="AJ63" s="6"/>
      <c r="AK63" s="6"/>
      <c r="AL63" s="6"/>
      <c r="AM63" s="6"/>
      <c r="AN63" s="25"/>
      <c r="AO63" s="6"/>
      <c r="AP63" s="6"/>
      <c r="AQ63" s="6"/>
      <c r="AR63" s="6"/>
      <c r="AS63" s="6"/>
    </row>
    <row r="64" spans="2:47"/>
    <row r="65"/>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row r="187"/>
  </sheetData>
  <sheetProtection selectLockedCells="1"/>
  <dataConsolidate/>
  <phoneticPr fontId="23" type="noConversion"/>
  <conditionalFormatting sqref="AQ49:AQ50 D25:AB28 D30:AB32 D34:AB35 D37:AB42 D44:AB47 D49:AB50 D52:AB53 AQ52:AQ53">
    <cfRule type="cellIs" dxfId="598" priority="50" stopIfTrue="1" operator="lessThan">
      <formula>0</formula>
    </cfRule>
  </conditionalFormatting>
  <conditionalFormatting sqref="G56:H57 G59:H59 D59 D56:D57 G7:H7 E13:F15 D6:D10 D13:D21">
    <cfRule type="cellIs" dxfId="597" priority="112" stopIfTrue="1" operator="lessThan">
      <formula>0</formula>
    </cfRule>
  </conditionalFormatting>
  <conditionalFormatting sqref="AG34:AG35">
    <cfRule type="cellIs" dxfId="596" priority="67" stopIfTrue="1" operator="lessThan">
      <formula>0</formula>
    </cfRule>
  </conditionalFormatting>
  <conditionalFormatting sqref="AO56:AP57 AO59:AP59 AL59 AL56:AL57">
    <cfRule type="cellIs" dxfId="595" priority="17" stopIfTrue="1" operator="lessThan">
      <formula>0</formula>
    </cfRule>
  </conditionalFormatting>
  <conditionalFormatting sqref="L7:M7 I6:I10">
    <cfRule type="cellIs" dxfId="594" priority="109" stopIfTrue="1" operator="lessThan">
      <formula>0</formula>
    </cfRule>
  </conditionalFormatting>
  <conditionalFormatting sqref="Q7:R7 N6:N10">
    <cfRule type="cellIs" dxfId="593" priority="107" stopIfTrue="1" operator="lessThan">
      <formula>0</formula>
    </cfRule>
  </conditionalFormatting>
  <conditionalFormatting sqref="S6:S10">
    <cfRule type="cellIs" dxfId="592" priority="106" stopIfTrue="1" operator="lessThan">
      <formula>0</formula>
    </cfRule>
  </conditionalFormatting>
  <conditionalFormatting sqref="V6:V10">
    <cfRule type="cellIs" dxfId="591" priority="105" stopIfTrue="1" operator="lessThan">
      <formula>0</formula>
    </cfRule>
  </conditionalFormatting>
  <conditionalFormatting sqref="Y6:Y10">
    <cfRule type="cellIs" dxfId="590" priority="104" stopIfTrue="1" operator="lessThan">
      <formula>0</formula>
    </cfRule>
  </conditionalFormatting>
  <conditionalFormatting sqref="AB6:AB10">
    <cfRule type="cellIs" dxfId="589" priority="103" stopIfTrue="1" operator="lessThan">
      <formula>0</formula>
    </cfRule>
  </conditionalFormatting>
  <conditionalFormatting sqref="AG7:AG10">
    <cfRule type="cellIs" dxfId="588" priority="102" stopIfTrue="1" operator="lessThan">
      <formula>0</formula>
    </cfRule>
  </conditionalFormatting>
  <conditionalFormatting sqref="AR6:AR10">
    <cfRule type="cellIs" dxfId="587" priority="99" stopIfTrue="1" operator="lessThan">
      <formula>0</formula>
    </cfRule>
  </conditionalFormatting>
  <conditionalFormatting sqref="AQ6:AQ10">
    <cfRule type="cellIs" dxfId="586" priority="100" stopIfTrue="1" operator="lessThan">
      <formula>0</formula>
    </cfRule>
  </conditionalFormatting>
  <conditionalFormatting sqref="AS6:AS10">
    <cfRule type="cellIs" dxfId="585" priority="98" stopIfTrue="1" operator="lessThan">
      <formula>0</formula>
    </cfRule>
  </conditionalFormatting>
  <conditionalFormatting sqref="J13:K15 I13:I21">
    <cfRule type="cellIs" dxfId="584" priority="96" stopIfTrue="1" operator="lessThan">
      <formula>0</formula>
    </cfRule>
  </conditionalFormatting>
  <conditionalFormatting sqref="T13:T15 S13:S21">
    <cfRule type="cellIs" dxfId="583" priority="93" stopIfTrue="1" operator="lessThan">
      <formula>0</formula>
    </cfRule>
  </conditionalFormatting>
  <conditionalFormatting sqref="U13:U15">
    <cfRule type="cellIs" dxfId="582" priority="92" stopIfTrue="1" operator="lessThan">
      <formula>0</formula>
    </cfRule>
  </conditionalFormatting>
  <conditionalFormatting sqref="W13:W15 V13:V21">
    <cfRule type="cellIs" dxfId="581" priority="91" stopIfTrue="1" operator="lessThan">
      <formula>0</formula>
    </cfRule>
  </conditionalFormatting>
  <conditionalFormatting sqref="X13:X15">
    <cfRule type="cellIs" dxfId="580" priority="90" stopIfTrue="1" operator="lessThan">
      <formula>0</formula>
    </cfRule>
  </conditionalFormatting>
  <conditionalFormatting sqref="Z13:Z15 Y13:Y21">
    <cfRule type="cellIs" dxfId="579" priority="89" stopIfTrue="1" operator="lessThan">
      <formula>0</formula>
    </cfRule>
  </conditionalFormatting>
  <conditionalFormatting sqref="AA13:AA15">
    <cfRule type="cellIs" dxfId="578" priority="88" stopIfTrue="1" operator="lessThan">
      <formula>0</formula>
    </cfRule>
  </conditionalFormatting>
  <conditionalFormatting sqref="AB13:AB21">
    <cfRule type="cellIs" dxfId="577" priority="87" stopIfTrue="1" operator="lessThan">
      <formula>0</formula>
    </cfRule>
  </conditionalFormatting>
  <conditionalFormatting sqref="AG13:AG21">
    <cfRule type="cellIs" dxfId="576" priority="86" stopIfTrue="1" operator="lessThan">
      <formula>0</formula>
    </cfRule>
  </conditionalFormatting>
  <conditionalFormatting sqref="AR13:AR21">
    <cfRule type="cellIs" dxfId="575" priority="83" stopIfTrue="1" operator="lessThan">
      <formula>0</formula>
    </cfRule>
  </conditionalFormatting>
  <conditionalFormatting sqref="AQ13:AQ21">
    <cfRule type="cellIs" dxfId="574" priority="84" stopIfTrue="1" operator="lessThan">
      <formula>0</formula>
    </cfRule>
  </conditionalFormatting>
  <conditionalFormatting sqref="AS13:AS21">
    <cfRule type="cellIs" dxfId="573" priority="82" stopIfTrue="1" operator="lessThan">
      <formula>0</formula>
    </cfRule>
  </conditionalFormatting>
  <conditionalFormatting sqref="AG25:AG28">
    <cfRule type="cellIs" dxfId="572" priority="69" stopIfTrue="1" operator="lessThan">
      <formula>0</formula>
    </cfRule>
  </conditionalFormatting>
  <conditionalFormatting sqref="AG30:AG32">
    <cfRule type="cellIs" dxfId="571" priority="68" stopIfTrue="1" operator="lessThan">
      <formula>0</formula>
    </cfRule>
  </conditionalFormatting>
  <conditionalFormatting sqref="AL25:AP28">
    <cfRule type="cellIs" dxfId="570" priority="66" stopIfTrue="1" operator="lessThan">
      <formula>0</formula>
    </cfRule>
  </conditionalFormatting>
  <conditionalFormatting sqref="AL30:AP32">
    <cfRule type="cellIs" dxfId="569" priority="65" stopIfTrue="1" operator="lessThan">
      <formula>0</formula>
    </cfRule>
  </conditionalFormatting>
  <conditionalFormatting sqref="AL34:AP35">
    <cfRule type="cellIs" dxfId="568" priority="64" stopIfTrue="1" operator="lessThan">
      <formula>0</formula>
    </cfRule>
  </conditionalFormatting>
  <conditionalFormatting sqref="AQ25:AT26 AQ27:AS27">
    <cfRule type="cellIs" dxfId="567" priority="63" stopIfTrue="1" operator="lessThan">
      <formula>0</formula>
    </cfRule>
  </conditionalFormatting>
  <conditionalFormatting sqref="AQ28:AT28">
    <cfRule type="cellIs" dxfId="566" priority="62" stopIfTrue="1" operator="lessThan">
      <formula>0</formula>
    </cfRule>
  </conditionalFormatting>
  <conditionalFormatting sqref="AQ30:AT32">
    <cfRule type="cellIs" dxfId="565" priority="61" stopIfTrue="1" operator="lessThan">
      <formula>0</formula>
    </cfRule>
  </conditionalFormatting>
  <conditionalFormatting sqref="AG44:AG47">
    <cfRule type="cellIs" dxfId="564" priority="60" stopIfTrue="1" operator="lessThan">
      <formula>0</formula>
    </cfRule>
  </conditionalFormatting>
  <conditionalFormatting sqref="AG49:AG50 AG52:AG53">
    <cfRule type="cellIs" dxfId="563" priority="59" stopIfTrue="1" operator="lessThan">
      <formula>0</formula>
    </cfRule>
  </conditionalFormatting>
  <conditionalFormatting sqref="AG37:AG41">
    <cfRule type="cellIs" dxfId="562" priority="57" stopIfTrue="1" operator="lessThan">
      <formula>0</formula>
    </cfRule>
  </conditionalFormatting>
  <conditionalFormatting sqref="AL37:AP41">
    <cfRule type="cellIs" dxfId="561" priority="56" stopIfTrue="1" operator="lessThan">
      <formula>0</formula>
    </cfRule>
  </conditionalFormatting>
  <conditionalFormatting sqref="AL44:AP47">
    <cfRule type="cellIs" dxfId="560" priority="55" stopIfTrue="1" operator="lessThan">
      <formula>0</formula>
    </cfRule>
  </conditionalFormatting>
  <conditionalFormatting sqref="AL49:AP50 AL52:AP53">
    <cfRule type="cellIs" dxfId="559" priority="54" stopIfTrue="1" operator="lessThan">
      <formula>0</formula>
    </cfRule>
  </conditionalFormatting>
  <conditionalFormatting sqref="AQ37:AQ41">
    <cfRule type="cellIs" dxfId="558" priority="52" stopIfTrue="1" operator="lessThan">
      <formula>0</formula>
    </cfRule>
  </conditionalFormatting>
  <conditionalFormatting sqref="AQ44:AQ47">
    <cfRule type="cellIs" dxfId="557" priority="51" stopIfTrue="1" operator="lessThan">
      <formula>0</formula>
    </cfRule>
  </conditionalFormatting>
  <conditionalFormatting sqref="AR37:AR41">
    <cfRule type="cellIs" dxfId="556" priority="48" stopIfTrue="1" operator="lessThan">
      <formula>0</formula>
    </cfRule>
  </conditionalFormatting>
  <conditionalFormatting sqref="AR44:AR47">
    <cfRule type="cellIs" dxfId="555" priority="47" stopIfTrue="1" operator="lessThan">
      <formula>0</formula>
    </cfRule>
  </conditionalFormatting>
  <conditionalFormatting sqref="AR49:AR50 AR52:AR53">
    <cfRule type="cellIs" dxfId="554" priority="46" stopIfTrue="1" operator="lessThan">
      <formula>0</formula>
    </cfRule>
  </conditionalFormatting>
  <conditionalFormatting sqref="AS37:AS41">
    <cfRule type="cellIs" dxfId="553" priority="44" stopIfTrue="1" operator="lessThan">
      <formula>0</formula>
    </cfRule>
  </conditionalFormatting>
  <conditionalFormatting sqref="AS44:AS47">
    <cfRule type="cellIs" dxfId="552" priority="43" stopIfTrue="1" operator="lessThan">
      <formula>0</formula>
    </cfRule>
  </conditionalFormatting>
  <conditionalFormatting sqref="AS49:AS50 AS52:AS53">
    <cfRule type="cellIs" dxfId="551" priority="42" stopIfTrue="1" operator="lessThan">
      <formula>0</formula>
    </cfRule>
  </conditionalFormatting>
  <conditionalFormatting sqref="AT37:AT41">
    <cfRule type="cellIs" dxfId="550" priority="40" stopIfTrue="1" operator="lessThan">
      <formula>0</formula>
    </cfRule>
  </conditionalFormatting>
  <conditionalFormatting sqref="AT44:AT47">
    <cfRule type="cellIs" dxfId="549" priority="39" stopIfTrue="1" operator="lessThan">
      <formula>0</formula>
    </cfRule>
  </conditionalFormatting>
  <conditionalFormatting sqref="AT49:AT50 AT52:AT53">
    <cfRule type="cellIs" dxfId="548" priority="38" stopIfTrue="1" operator="lessThan">
      <formula>0</formula>
    </cfRule>
  </conditionalFormatting>
  <conditionalFormatting sqref="AQ35:AT35">
    <cfRule type="cellIs" dxfId="547" priority="36" stopIfTrue="1" operator="lessThan">
      <formula>0</formula>
    </cfRule>
  </conditionalFormatting>
  <conditionalFormatting sqref="AT34">
    <cfRule type="cellIs" dxfId="546" priority="35" stopIfTrue="1" operator="lessThan">
      <formula>0</formula>
    </cfRule>
  </conditionalFormatting>
  <conditionalFormatting sqref="AR34">
    <cfRule type="cellIs" dxfId="545" priority="34" stopIfTrue="1" operator="lessThan">
      <formula>0</formula>
    </cfRule>
  </conditionalFormatting>
  <conditionalFormatting sqref="AU61:AU62">
    <cfRule type="cellIs" dxfId="544" priority="33" stopIfTrue="1" operator="lessThan">
      <formula>0</formula>
    </cfRule>
  </conditionalFormatting>
  <conditionalFormatting sqref="L56:M57 I56:I57">
    <cfRule type="cellIs" dxfId="543" priority="32" stopIfTrue="1" operator="lessThan">
      <formula>0</formula>
    </cfRule>
  </conditionalFormatting>
  <conditionalFormatting sqref="L58:M59 I58:I59">
    <cfRule type="cellIs" dxfId="542" priority="30" stopIfTrue="1" operator="lessThan">
      <formula>0</formula>
    </cfRule>
  </conditionalFormatting>
  <conditionalFormatting sqref="Q56:S57 N56:N57">
    <cfRule type="cellIs" dxfId="541" priority="28" stopIfTrue="1" operator="lessThan">
      <formula>0</formula>
    </cfRule>
  </conditionalFormatting>
  <conditionalFormatting sqref="T56:U57">
    <cfRule type="cellIs" dxfId="540" priority="27" stopIfTrue="1" operator="lessThan">
      <formula>0</formula>
    </cfRule>
  </conditionalFormatting>
  <conditionalFormatting sqref="Q59:S59 N59">
    <cfRule type="cellIs" dxfId="539" priority="26" stopIfTrue="1" operator="lessThan">
      <formula>0</formula>
    </cfRule>
  </conditionalFormatting>
  <conditionalFormatting sqref="T59:U59">
    <cfRule type="cellIs" dxfId="538" priority="25" stopIfTrue="1" operator="lessThan">
      <formula>0</formula>
    </cfRule>
  </conditionalFormatting>
  <conditionalFormatting sqref="Q58:R58 N58">
    <cfRule type="cellIs" dxfId="537" priority="24" stopIfTrue="1" operator="lessThan">
      <formula>0</formula>
    </cfRule>
  </conditionalFormatting>
  <conditionalFormatting sqref="V56:V57">
    <cfRule type="cellIs" dxfId="536" priority="23" stopIfTrue="1" operator="lessThan">
      <formula>0</formula>
    </cfRule>
  </conditionalFormatting>
  <conditionalFormatting sqref="V59">
    <cfRule type="cellIs" dxfId="535" priority="22" stopIfTrue="1" operator="lessThan">
      <formula>0</formula>
    </cfRule>
  </conditionalFormatting>
  <conditionalFormatting sqref="V58">
    <cfRule type="cellIs" dxfId="534" priority="21" stopIfTrue="1" operator="lessThan">
      <formula>0</formula>
    </cfRule>
  </conditionalFormatting>
  <conditionalFormatting sqref="Y56:Y57">
    <cfRule type="cellIs" dxfId="533" priority="20" stopIfTrue="1" operator="lessThan">
      <formula>0</formula>
    </cfRule>
  </conditionalFormatting>
  <conditionalFormatting sqref="Y59">
    <cfRule type="cellIs" dxfId="532" priority="19" stopIfTrue="1" operator="lessThan">
      <formula>0</formula>
    </cfRule>
  </conditionalFormatting>
  <conditionalFormatting sqref="Y58">
    <cfRule type="cellIs" dxfId="531" priority="18" stopIfTrue="1" operator="lessThan">
      <formula>0</formula>
    </cfRule>
  </conditionalFormatting>
  <conditionalFormatting sqref="O13:P15 N13:N21">
    <cfRule type="cellIs" dxfId="530" priority="94" stopIfTrue="1" operator="lessThan">
      <formula>0</formula>
    </cfRule>
  </conditionalFormatting>
  <conditionalFormatting sqref="AO7:AP7 AM13:AN15 AL6:AL10 AL13:AL21">
    <cfRule type="cellIs" dxfId="529" priority="16" stopIfTrue="1" operator="lessThan">
      <formula>0</formula>
    </cfRule>
  </conditionalFormatting>
  <conditionalFormatting sqref="AS34">
    <cfRule type="cellIs" dxfId="528" priority="15" stopIfTrue="1" operator="lessThan">
      <formula>0</formula>
    </cfRule>
  </conditionalFormatting>
  <conditionalFormatting sqref="AG6">
    <cfRule type="cellIs" dxfId="527" priority="14" stopIfTrue="1" operator="lessThan">
      <formula>0</formula>
    </cfRule>
  </conditionalFormatting>
  <conditionalFormatting sqref="AG42">
    <cfRule type="cellIs" dxfId="526" priority="13" stopIfTrue="1" operator="lessThan">
      <formula>0</formula>
    </cfRule>
  </conditionalFormatting>
  <conditionalFormatting sqref="AL42:AP42">
    <cfRule type="cellIs" dxfId="525" priority="12" stopIfTrue="1" operator="lessThan">
      <formula>0</formula>
    </cfRule>
  </conditionalFormatting>
  <conditionalFormatting sqref="AQ42">
    <cfRule type="cellIs" dxfId="524" priority="11" stopIfTrue="1" operator="lessThan">
      <formula>0</formula>
    </cfRule>
  </conditionalFormatting>
  <conditionalFormatting sqref="AR42">
    <cfRule type="cellIs" dxfId="523" priority="9" stopIfTrue="1" operator="lessThan">
      <formula>0</formula>
    </cfRule>
  </conditionalFormatting>
  <conditionalFormatting sqref="AS42">
    <cfRule type="cellIs" dxfId="522" priority="8" stopIfTrue="1" operator="lessThan">
      <formula>0</formula>
    </cfRule>
  </conditionalFormatting>
  <conditionalFormatting sqref="AT42">
    <cfRule type="cellIs" dxfId="521" priority="7" stopIfTrue="1" operator="lessThan">
      <formula>0</formula>
    </cfRule>
  </conditionalFormatting>
  <conditionalFormatting sqref="AQ51 D51:AB51">
    <cfRule type="cellIs" dxfId="520" priority="4" stopIfTrue="1" operator="lessThan">
      <formula>0</formula>
    </cfRule>
  </conditionalFormatting>
  <conditionalFormatting sqref="AG51">
    <cfRule type="cellIs" dxfId="519" priority="6" stopIfTrue="1" operator="lessThan">
      <formula>0</formula>
    </cfRule>
  </conditionalFormatting>
  <conditionalFormatting sqref="AL51:AP51">
    <cfRule type="cellIs" dxfId="518" priority="5" stopIfTrue="1" operator="lessThan">
      <formula>0</formula>
    </cfRule>
  </conditionalFormatting>
  <conditionalFormatting sqref="AR51">
    <cfRule type="cellIs" dxfId="517" priority="3" stopIfTrue="1" operator="lessThan">
      <formula>0</formula>
    </cfRule>
  </conditionalFormatting>
  <conditionalFormatting sqref="AS51">
    <cfRule type="cellIs" dxfId="516" priority="2" stopIfTrue="1" operator="lessThan">
      <formula>0</formula>
    </cfRule>
  </conditionalFormatting>
  <conditionalFormatting sqref="AT51">
    <cfRule type="cellIs" dxfId="515" priority="1" stopIfTrue="1" operator="lessThan">
      <formula>0</formula>
    </cfRule>
  </conditionalFormatting>
  <dataValidations count="3">
    <dataValidation allowBlank="1" showInputMessage="1" showErrorMessage="1" prompt="Contains a formula" sqref="AL60:AT60 AL5:AS5 AL12:AS12 AL22:AS22 AG12 AG5 AG22 AG60 D60:AB60 D22:AB22 D12:AB12 D5:AB5"/>
    <dataValidation allowBlank="1" showInputMessage="1" showErrorMessage="1" prompt="Accepts input from user" sqref="O6:R7 T6:U7 W6:X7 Z6:AA7 AM6:AP7 AT25:AT26 AT28 AR34:AT35 AT56:AT59 AU61:AU62 V58:AB58 D13:D21 E13:F15 E6:H7 I13:I21 J13:K15 J6:M7 N13:N21 O13:P15 S13:S21 T13:U15 V13:V21 W13:X15 Y13:Y21 Z13:AA15 AG25:AG28 AG30:AG32 AG34:AG35 AL37:AT42 AG44:AG47 AL51:AS53 AB6:AB10 AG6:AG10 AL13:AL21 AM13:AN15 AQ13:AS21 AL25:AS28 AL30:AT32 AL44:AT47 AT51:AT54 AL56:AS57 AL59:AS59 AL34:AP35 AQ35 D6:D10 I6:I10 N6:N10 S6:S10 V6:V10 Y6:Y10 AL6:AL10 AQ6:AS10 AB13:AB21 AG13:AG21 AG56:AG59 AG37:AG42 D37:AB42 D25:AB28 D30:AB32 D34:AB35 D44:AB47 I58:R58 D56:AB57 D59:AB59 D49:AB53 AL49:AT50 AG49:AG53"/>
    <dataValidation allowBlank="1" showInputMessage="1" showErrorMessage="1" prompt="Does not accept input from user" sqref="E8:H11 D11 E16:H21 G13:H15 J8:M11 I11 J16:M21 L13:M15 D58:H58 O8:R11 N11 O16:R21 Q13:R15 T8:U11 S11 T16:U21 W16:X21 W8:X11 V11 S58:U58 Z16:AA21 Z8:AA11 Y11 AB11 AG4 AG23:AG24 AG29 AG33 AG36 AG43 AG48 AG54:AG55 AG61:AG62 AG11 AM8:AP11 AL11 AM16:AP21 AO13:AP15 AL4:AS4 AQ11:AS11 AL23:AS24 AL54:AS55 AL58:AS58 AT4:AU24 AT27 AL29:AT29 AL33:AT33 AL36:AT36 AL43:AT43 AL48:AT48 AT55 AL61:AT62 AQ34 D4:AB4 D61:AB62 D23:AB24 D29:AB29 D33:AB33 D36:AB36 D43:AB43 D48:AB48 D54:AB55 AU25:AU60 AC4:AF62 AH4:AK62"/>
  </dataValidations>
  <pageMargins left="0" right="0" top="0.35" bottom="0.2" header="0.2" footer="0.2"/>
  <pageSetup paperSize="5" scale="31" fitToWidth="2" fitToHeight="0" pageOrder="overThenDown" orientation="landscape" cellComments="asDisplayed" r:id="rId1"/>
  <headerFooter alignWithMargins="0">
    <oddFooter>&amp;L&amp;F &amp;C Page &amp;P of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7030A0"/>
    <pageSetUpPr fitToPage="1"/>
  </sheetPr>
  <dimension ref="A1:AZ62"/>
  <sheetViews>
    <sheetView zoomScale="80" zoomScaleNormal="80" workbookViewId="0">
      <pane xSplit="2" ySplit="3" topLeftCell="C4" activePane="bottomRight" state="frozen"/>
      <selection activeCell="A42" sqref="A42:XFD42"/>
      <selection pane="topRight" activeCell="A42" sqref="A42:XFD42"/>
      <selection pane="bottomLeft" activeCell="A42" sqref="A42:XFD42"/>
      <selection pane="bottomRight" activeCell="C4" sqref="C4"/>
    </sheetView>
  </sheetViews>
  <sheetFormatPr defaultColWidth="0" defaultRowHeight="13.2" zeroHeight="1"/>
  <cols>
    <col min="1" max="1" width="14.33203125" style="5" hidden="1" customWidth="1"/>
    <col min="2" max="2" width="74.109375" style="3" customWidth="1"/>
    <col min="3" max="3" width="13.44140625" style="3" customWidth="1"/>
    <col min="4" max="5" width="20.44140625" style="3" customWidth="1"/>
    <col min="6" max="6" width="20.44140625" style="5" customWidth="1"/>
    <col min="7" max="10" width="20.44140625" style="3" customWidth="1"/>
    <col min="11" max="11" width="20.44140625" style="5" customWidth="1"/>
    <col min="12" max="15" width="20.44140625" style="3" customWidth="1"/>
    <col min="16" max="16" width="20.44140625" style="5" customWidth="1"/>
    <col min="17" max="18" width="20.44140625" style="3" customWidth="1"/>
    <col min="19" max="20" width="20.5546875" style="3" customWidth="1"/>
    <col min="21" max="21" width="20.5546875" style="5" customWidth="1"/>
    <col min="22" max="23" width="20.5546875" style="3" customWidth="1"/>
    <col min="24" max="24" width="20.5546875" style="5" customWidth="1"/>
    <col min="25" max="26" width="20.5546875" style="3" customWidth="1"/>
    <col min="27" max="27" width="20.5546875" style="5" customWidth="1"/>
    <col min="28" max="29" width="20.44140625" style="3" customWidth="1"/>
    <col min="30" max="30" width="20.44140625" style="5" customWidth="1"/>
    <col min="31" max="34" width="20.44140625" style="3" customWidth="1"/>
    <col min="35" max="35" width="20.44140625" style="5" customWidth="1"/>
    <col min="36" max="39" width="20.44140625" style="3" customWidth="1"/>
    <col min="40" max="40" width="20.44140625" style="5" customWidth="1"/>
    <col min="41" max="47" width="20.44140625" style="3" customWidth="1"/>
    <col min="48" max="50" width="9.44140625" style="3" customWidth="1"/>
    <col min="51" max="52" width="0" style="3" hidden="1" customWidth="1"/>
    <col min="53" max="16384" width="9.44140625" style="3" hidden="1"/>
  </cols>
  <sheetData>
    <row r="1" spans="2:47" ht="19.8" thickBot="1">
      <c r="B1" s="92" t="s">
        <v>293</v>
      </c>
    </row>
    <row r="2" spans="2:47" ht="13.8" thickBot="1"/>
    <row r="3" spans="2:47" s="5" customFormat="1" ht="83.4" thickBot="1">
      <c r="B3" s="111" t="s">
        <v>294</v>
      </c>
      <c r="C3" s="112" t="s">
        <v>192</v>
      </c>
      <c r="D3" s="113" t="s">
        <v>479</v>
      </c>
      <c r="E3" s="114" t="s">
        <v>461</v>
      </c>
      <c r="F3" s="114" t="s">
        <v>462</v>
      </c>
      <c r="G3" s="114" t="s">
        <v>344</v>
      </c>
      <c r="H3" s="114" t="s">
        <v>345</v>
      </c>
      <c r="I3" s="113" t="s">
        <v>480</v>
      </c>
      <c r="J3" s="114" t="s">
        <v>463</v>
      </c>
      <c r="K3" s="114" t="s">
        <v>464</v>
      </c>
      <c r="L3" s="114" t="s">
        <v>346</v>
      </c>
      <c r="M3" s="114" t="s">
        <v>347</v>
      </c>
      <c r="N3" s="113" t="s">
        <v>481</v>
      </c>
      <c r="O3" s="114" t="s">
        <v>465</v>
      </c>
      <c r="P3" s="114" t="s">
        <v>466</v>
      </c>
      <c r="Q3" s="114" t="s">
        <v>348</v>
      </c>
      <c r="R3" s="114" t="s">
        <v>349</v>
      </c>
      <c r="S3" s="113" t="s">
        <v>482</v>
      </c>
      <c r="T3" s="114" t="s">
        <v>467</v>
      </c>
      <c r="U3" s="114" t="s">
        <v>468</v>
      </c>
      <c r="V3" s="113" t="s">
        <v>483</v>
      </c>
      <c r="W3" s="114" t="s">
        <v>469</v>
      </c>
      <c r="X3" s="114" t="s">
        <v>470</v>
      </c>
      <c r="Y3" s="113" t="s">
        <v>484</v>
      </c>
      <c r="Z3" s="114" t="s">
        <v>471</v>
      </c>
      <c r="AA3" s="114" t="s">
        <v>472</v>
      </c>
      <c r="AB3" s="113" t="s">
        <v>485</v>
      </c>
      <c r="AC3" s="114" t="s">
        <v>473</v>
      </c>
      <c r="AD3" s="114" t="s">
        <v>474</v>
      </c>
      <c r="AE3" s="114" t="s">
        <v>350</v>
      </c>
      <c r="AF3" s="114" t="s">
        <v>351</v>
      </c>
      <c r="AG3" s="113" t="s">
        <v>486</v>
      </c>
      <c r="AH3" s="114" t="s">
        <v>475</v>
      </c>
      <c r="AI3" s="114" t="s">
        <v>476</v>
      </c>
      <c r="AJ3" s="114" t="s">
        <v>352</v>
      </c>
      <c r="AK3" s="114" t="s">
        <v>353</v>
      </c>
      <c r="AL3" s="113" t="s">
        <v>487</v>
      </c>
      <c r="AM3" s="114" t="s">
        <v>477</v>
      </c>
      <c r="AN3" s="114" t="s">
        <v>478</v>
      </c>
      <c r="AO3" s="114" t="s">
        <v>343</v>
      </c>
      <c r="AP3" s="114" t="s">
        <v>354</v>
      </c>
      <c r="AQ3" s="113" t="s">
        <v>488</v>
      </c>
      <c r="AR3" s="115" t="s">
        <v>489</v>
      </c>
      <c r="AS3" s="115" t="s">
        <v>490</v>
      </c>
      <c r="AT3" s="115" t="s">
        <v>491</v>
      </c>
      <c r="AU3" s="116" t="s">
        <v>492</v>
      </c>
    </row>
    <row r="4" spans="2:47" ht="18" thickTop="1" thickBot="1">
      <c r="B4" s="101" t="s">
        <v>193</v>
      </c>
      <c r="C4" s="66"/>
      <c r="D4" s="181"/>
      <c r="E4" s="182"/>
      <c r="F4" s="182"/>
      <c r="G4" s="182"/>
      <c r="H4" s="182"/>
      <c r="I4" s="181"/>
      <c r="J4" s="182"/>
      <c r="K4" s="182"/>
      <c r="L4" s="182"/>
      <c r="M4" s="182"/>
      <c r="N4" s="181"/>
      <c r="O4" s="182"/>
      <c r="P4" s="182"/>
      <c r="Q4" s="182"/>
      <c r="R4" s="182"/>
      <c r="S4" s="181"/>
      <c r="T4" s="182"/>
      <c r="U4" s="182"/>
      <c r="V4" s="181"/>
      <c r="W4" s="182"/>
      <c r="X4" s="182"/>
      <c r="Y4" s="181"/>
      <c r="Z4" s="182"/>
      <c r="AA4" s="182"/>
      <c r="AB4" s="181"/>
      <c r="AC4" s="182"/>
      <c r="AD4" s="182"/>
      <c r="AE4" s="182"/>
      <c r="AF4" s="182"/>
      <c r="AG4" s="181"/>
      <c r="AH4" s="182"/>
      <c r="AI4" s="182"/>
      <c r="AJ4" s="182"/>
      <c r="AK4" s="182"/>
      <c r="AL4" s="181"/>
      <c r="AM4" s="182"/>
      <c r="AN4" s="182"/>
      <c r="AO4" s="182"/>
      <c r="AP4" s="182"/>
      <c r="AQ4" s="181"/>
      <c r="AR4" s="183"/>
      <c r="AS4" s="183"/>
      <c r="AT4" s="183"/>
      <c r="AU4" s="184"/>
    </row>
    <row r="5" spans="2:47" ht="13.8" thickTop="1">
      <c r="B5" s="119" t="s">
        <v>246</v>
      </c>
      <c r="C5" s="62"/>
      <c r="D5" s="217"/>
      <c r="E5" s="218"/>
      <c r="F5" s="218"/>
      <c r="G5" s="257"/>
      <c r="H5" s="257"/>
      <c r="I5" s="217"/>
      <c r="J5" s="218"/>
      <c r="K5" s="218"/>
      <c r="L5" s="257"/>
      <c r="M5" s="257"/>
      <c r="N5" s="217"/>
      <c r="O5" s="218"/>
      <c r="P5" s="218"/>
      <c r="Q5" s="257"/>
      <c r="R5" s="257"/>
      <c r="S5" s="217"/>
      <c r="T5" s="218"/>
      <c r="U5" s="218"/>
      <c r="V5" s="217"/>
      <c r="W5" s="218"/>
      <c r="X5" s="218"/>
      <c r="Y5" s="217"/>
      <c r="Z5" s="218"/>
      <c r="AA5" s="218"/>
      <c r="AB5" s="217"/>
      <c r="AC5" s="187"/>
      <c r="AD5" s="187"/>
      <c r="AE5" s="187"/>
      <c r="AF5" s="187"/>
      <c r="AG5" s="217"/>
      <c r="AH5" s="187"/>
      <c r="AI5" s="187"/>
      <c r="AJ5" s="187"/>
      <c r="AK5" s="187"/>
      <c r="AL5" s="217"/>
      <c r="AM5" s="218"/>
      <c r="AN5" s="218"/>
      <c r="AO5" s="257"/>
      <c r="AP5" s="257"/>
      <c r="AQ5" s="217"/>
      <c r="AR5" s="219"/>
      <c r="AS5" s="219"/>
      <c r="AT5" s="190"/>
      <c r="AU5" s="191"/>
    </row>
    <row r="6" spans="2:47">
      <c r="B6" s="120" t="s">
        <v>247</v>
      </c>
      <c r="C6" s="63" t="s">
        <v>8</v>
      </c>
      <c r="D6" s="192"/>
      <c r="E6" s="193"/>
      <c r="F6" s="193"/>
      <c r="G6" s="194"/>
      <c r="H6" s="194"/>
      <c r="I6" s="192"/>
      <c r="J6" s="193"/>
      <c r="K6" s="193"/>
      <c r="L6" s="194"/>
      <c r="M6" s="194"/>
      <c r="N6" s="192"/>
      <c r="O6" s="193"/>
      <c r="P6" s="193"/>
      <c r="Q6" s="194"/>
      <c r="R6" s="194"/>
      <c r="S6" s="192"/>
      <c r="T6" s="193"/>
      <c r="U6" s="193"/>
      <c r="V6" s="192"/>
      <c r="W6" s="193"/>
      <c r="X6" s="193"/>
      <c r="Y6" s="192"/>
      <c r="Z6" s="193"/>
      <c r="AA6" s="193"/>
      <c r="AB6" s="192"/>
      <c r="AC6" s="203"/>
      <c r="AD6" s="203"/>
      <c r="AE6" s="203"/>
      <c r="AF6" s="203"/>
      <c r="AG6" s="192"/>
      <c r="AH6" s="203"/>
      <c r="AI6" s="203"/>
      <c r="AJ6" s="203"/>
      <c r="AK6" s="203"/>
      <c r="AL6" s="192"/>
      <c r="AM6" s="193"/>
      <c r="AN6" s="193"/>
      <c r="AO6" s="194"/>
      <c r="AP6" s="194"/>
      <c r="AQ6" s="192"/>
      <c r="AR6" s="196"/>
      <c r="AS6" s="196"/>
      <c r="AT6" s="197"/>
      <c r="AU6" s="198"/>
    </row>
    <row r="7" spans="2:47">
      <c r="B7" s="120" t="s">
        <v>248</v>
      </c>
      <c r="C7" s="63" t="s">
        <v>9</v>
      </c>
      <c r="D7" s="192"/>
      <c r="E7" s="193"/>
      <c r="F7" s="193"/>
      <c r="G7" s="194"/>
      <c r="H7" s="194"/>
      <c r="I7" s="192"/>
      <c r="J7" s="193"/>
      <c r="K7" s="193"/>
      <c r="L7" s="194"/>
      <c r="M7" s="194"/>
      <c r="N7" s="192"/>
      <c r="O7" s="193"/>
      <c r="P7" s="193"/>
      <c r="Q7" s="194"/>
      <c r="R7" s="194"/>
      <c r="S7" s="192"/>
      <c r="T7" s="193"/>
      <c r="U7" s="193"/>
      <c r="V7" s="192"/>
      <c r="W7" s="193"/>
      <c r="X7" s="193"/>
      <c r="Y7" s="192"/>
      <c r="Z7" s="193"/>
      <c r="AA7" s="193"/>
      <c r="AB7" s="192"/>
      <c r="AC7" s="203"/>
      <c r="AD7" s="203"/>
      <c r="AE7" s="203"/>
      <c r="AF7" s="203"/>
      <c r="AG7" s="192"/>
      <c r="AH7" s="203"/>
      <c r="AI7" s="203"/>
      <c r="AJ7" s="203"/>
      <c r="AK7" s="203"/>
      <c r="AL7" s="192"/>
      <c r="AM7" s="193"/>
      <c r="AN7" s="193"/>
      <c r="AO7" s="194"/>
      <c r="AP7" s="194"/>
      <c r="AQ7" s="192"/>
      <c r="AR7" s="196"/>
      <c r="AS7" s="196"/>
      <c r="AT7" s="197"/>
      <c r="AU7" s="198"/>
    </row>
    <row r="8" spans="2:47">
      <c r="B8" s="121" t="s">
        <v>249</v>
      </c>
      <c r="C8" s="67"/>
      <c r="D8" s="201"/>
      <c r="E8" s="199"/>
      <c r="F8" s="199"/>
      <c r="G8" s="199"/>
      <c r="H8" s="199"/>
      <c r="I8" s="201"/>
      <c r="J8" s="199"/>
      <c r="K8" s="199"/>
      <c r="L8" s="199"/>
      <c r="M8" s="199"/>
      <c r="N8" s="201"/>
      <c r="O8" s="199"/>
      <c r="P8" s="199"/>
      <c r="Q8" s="199"/>
      <c r="R8" s="199"/>
      <c r="S8" s="201"/>
      <c r="T8" s="199"/>
      <c r="U8" s="199"/>
      <c r="V8" s="201"/>
      <c r="W8" s="199"/>
      <c r="X8" s="199"/>
      <c r="Y8" s="201"/>
      <c r="Z8" s="199"/>
      <c r="AA8" s="199"/>
      <c r="AB8" s="201"/>
      <c r="AC8" s="203"/>
      <c r="AD8" s="203"/>
      <c r="AE8" s="203"/>
      <c r="AF8" s="203"/>
      <c r="AG8" s="201"/>
      <c r="AH8" s="203"/>
      <c r="AI8" s="203"/>
      <c r="AJ8" s="203"/>
      <c r="AK8" s="203"/>
      <c r="AL8" s="201"/>
      <c r="AM8" s="199"/>
      <c r="AN8" s="199"/>
      <c r="AO8" s="199"/>
      <c r="AP8" s="199"/>
      <c r="AQ8" s="201"/>
      <c r="AR8" s="216"/>
      <c r="AS8" s="216"/>
      <c r="AT8" s="197"/>
      <c r="AU8" s="198"/>
    </row>
    <row r="9" spans="2:47" ht="13.8" customHeight="1">
      <c r="B9" s="103" t="s">
        <v>101</v>
      </c>
      <c r="C9" s="63" t="s">
        <v>43</v>
      </c>
      <c r="D9" s="192"/>
      <c r="E9" s="203"/>
      <c r="F9" s="203"/>
      <c r="G9" s="203"/>
      <c r="H9" s="203"/>
      <c r="I9" s="192"/>
      <c r="J9" s="203"/>
      <c r="K9" s="203"/>
      <c r="L9" s="203"/>
      <c r="M9" s="203"/>
      <c r="N9" s="192"/>
      <c r="O9" s="203"/>
      <c r="P9" s="203"/>
      <c r="Q9" s="203"/>
      <c r="R9" s="203"/>
      <c r="S9" s="192"/>
      <c r="T9" s="203"/>
      <c r="U9" s="203"/>
      <c r="V9" s="192"/>
      <c r="W9" s="203"/>
      <c r="X9" s="203"/>
      <c r="Y9" s="192"/>
      <c r="Z9" s="203"/>
      <c r="AA9" s="203"/>
      <c r="AB9" s="192"/>
      <c r="AC9" s="203"/>
      <c r="AD9" s="203"/>
      <c r="AE9" s="203"/>
      <c r="AF9" s="203"/>
      <c r="AG9" s="192"/>
      <c r="AH9" s="203"/>
      <c r="AI9" s="203"/>
      <c r="AJ9" s="203"/>
      <c r="AK9" s="203"/>
      <c r="AL9" s="192"/>
      <c r="AM9" s="203"/>
      <c r="AN9" s="203"/>
      <c r="AO9" s="203"/>
      <c r="AP9" s="203"/>
      <c r="AQ9" s="192"/>
      <c r="AR9" s="196"/>
      <c r="AS9" s="196"/>
      <c r="AT9" s="197"/>
      <c r="AU9" s="198"/>
    </row>
    <row r="10" spans="2:47" ht="26.4">
      <c r="B10" s="103" t="s">
        <v>66</v>
      </c>
      <c r="C10" s="63"/>
      <c r="D10" s="201"/>
      <c r="E10" s="193"/>
      <c r="F10" s="193"/>
      <c r="G10" s="193"/>
      <c r="H10" s="193"/>
      <c r="I10" s="201"/>
      <c r="J10" s="193"/>
      <c r="K10" s="193"/>
      <c r="L10" s="193"/>
      <c r="M10" s="193"/>
      <c r="N10" s="201"/>
      <c r="O10" s="193"/>
      <c r="P10" s="193"/>
      <c r="Q10" s="193"/>
      <c r="R10" s="193"/>
      <c r="S10" s="201"/>
      <c r="T10" s="193"/>
      <c r="U10" s="193"/>
      <c r="V10" s="201"/>
      <c r="W10" s="193"/>
      <c r="X10" s="193"/>
      <c r="Y10" s="201"/>
      <c r="Z10" s="193"/>
      <c r="AA10" s="193"/>
      <c r="AB10" s="201"/>
      <c r="AC10" s="203"/>
      <c r="AD10" s="203"/>
      <c r="AE10" s="203"/>
      <c r="AF10" s="203"/>
      <c r="AG10" s="201"/>
      <c r="AH10" s="203"/>
      <c r="AI10" s="203"/>
      <c r="AJ10" s="203"/>
      <c r="AK10" s="203"/>
      <c r="AL10" s="201"/>
      <c r="AM10" s="193"/>
      <c r="AN10" s="193"/>
      <c r="AO10" s="193"/>
      <c r="AP10" s="193"/>
      <c r="AQ10" s="201"/>
      <c r="AR10" s="216"/>
      <c r="AS10" s="216"/>
      <c r="AT10" s="197"/>
      <c r="AU10" s="198"/>
    </row>
    <row r="11" spans="2:47">
      <c r="B11" s="120" t="s">
        <v>250</v>
      </c>
      <c r="C11" s="63" t="s">
        <v>49</v>
      </c>
      <c r="D11" s="192"/>
      <c r="E11" s="193"/>
      <c r="F11" s="193"/>
      <c r="G11" s="193"/>
      <c r="H11" s="193"/>
      <c r="I11" s="192"/>
      <c r="J11" s="193"/>
      <c r="K11" s="193"/>
      <c r="L11" s="193"/>
      <c r="M11" s="193"/>
      <c r="N11" s="192"/>
      <c r="O11" s="193"/>
      <c r="P11" s="193"/>
      <c r="Q11" s="193"/>
      <c r="R11" s="193"/>
      <c r="S11" s="192"/>
      <c r="T11" s="193"/>
      <c r="U11" s="193"/>
      <c r="V11" s="192"/>
      <c r="W11" s="193"/>
      <c r="X11" s="193"/>
      <c r="Y11" s="192"/>
      <c r="Z11" s="193"/>
      <c r="AA11" s="193"/>
      <c r="AB11" s="192"/>
      <c r="AC11" s="203"/>
      <c r="AD11" s="203"/>
      <c r="AE11" s="203"/>
      <c r="AF11" s="203"/>
      <c r="AG11" s="192"/>
      <c r="AH11" s="203"/>
      <c r="AI11" s="203"/>
      <c r="AJ11" s="203"/>
      <c r="AK11" s="203"/>
      <c r="AL11" s="192"/>
      <c r="AM11" s="193"/>
      <c r="AN11" s="193"/>
      <c r="AO11" s="193"/>
      <c r="AP11" s="193"/>
      <c r="AQ11" s="192"/>
      <c r="AR11" s="196"/>
      <c r="AS11" s="196"/>
      <c r="AT11" s="197"/>
      <c r="AU11" s="198"/>
    </row>
    <row r="12" spans="2:47">
      <c r="B12" s="120" t="s">
        <v>251</v>
      </c>
      <c r="C12" s="63" t="s">
        <v>44</v>
      </c>
      <c r="D12" s="192"/>
      <c r="E12" s="199"/>
      <c r="F12" s="199"/>
      <c r="G12" s="199"/>
      <c r="H12" s="199"/>
      <c r="I12" s="192"/>
      <c r="J12" s="199"/>
      <c r="K12" s="199"/>
      <c r="L12" s="199"/>
      <c r="M12" s="199"/>
      <c r="N12" s="192"/>
      <c r="O12" s="199"/>
      <c r="P12" s="199"/>
      <c r="Q12" s="199"/>
      <c r="R12" s="199"/>
      <c r="S12" s="192"/>
      <c r="T12" s="199"/>
      <c r="U12" s="199"/>
      <c r="V12" s="192"/>
      <c r="W12" s="199"/>
      <c r="X12" s="199"/>
      <c r="Y12" s="192"/>
      <c r="Z12" s="199"/>
      <c r="AA12" s="199"/>
      <c r="AB12" s="192"/>
      <c r="AC12" s="203"/>
      <c r="AD12" s="203"/>
      <c r="AE12" s="203"/>
      <c r="AF12" s="203"/>
      <c r="AG12" s="192"/>
      <c r="AH12" s="203"/>
      <c r="AI12" s="203"/>
      <c r="AJ12" s="203"/>
      <c r="AK12" s="203"/>
      <c r="AL12" s="192"/>
      <c r="AM12" s="199"/>
      <c r="AN12" s="199"/>
      <c r="AO12" s="199"/>
      <c r="AP12" s="199"/>
      <c r="AQ12" s="192"/>
      <c r="AR12" s="196"/>
      <c r="AS12" s="196"/>
      <c r="AT12" s="197"/>
      <c r="AU12" s="198"/>
    </row>
    <row r="13" spans="2:47">
      <c r="B13" s="120" t="s">
        <v>252</v>
      </c>
      <c r="C13" s="63" t="s">
        <v>10</v>
      </c>
      <c r="D13" s="192"/>
      <c r="E13" s="193"/>
      <c r="F13" s="193"/>
      <c r="G13" s="193"/>
      <c r="H13" s="193"/>
      <c r="I13" s="192"/>
      <c r="J13" s="193"/>
      <c r="K13" s="193"/>
      <c r="L13" s="193"/>
      <c r="M13" s="193"/>
      <c r="N13" s="192"/>
      <c r="O13" s="193"/>
      <c r="P13" s="193"/>
      <c r="Q13" s="193"/>
      <c r="R13" s="193"/>
      <c r="S13" s="192"/>
      <c r="T13" s="193"/>
      <c r="U13" s="193"/>
      <c r="V13" s="192"/>
      <c r="W13" s="193"/>
      <c r="X13" s="193"/>
      <c r="Y13" s="192"/>
      <c r="Z13" s="193"/>
      <c r="AA13" s="193"/>
      <c r="AB13" s="192"/>
      <c r="AC13" s="203"/>
      <c r="AD13" s="203"/>
      <c r="AE13" s="203"/>
      <c r="AF13" s="203"/>
      <c r="AG13" s="192"/>
      <c r="AH13" s="203"/>
      <c r="AI13" s="203"/>
      <c r="AJ13" s="203"/>
      <c r="AK13" s="203"/>
      <c r="AL13" s="192"/>
      <c r="AM13" s="193"/>
      <c r="AN13" s="193"/>
      <c r="AO13" s="193"/>
      <c r="AP13" s="193"/>
      <c r="AQ13" s="192"/>
      <c r="AR13" s="196"/>
      <c r="AS13" s="196"/>
      <c r="AT13" s="197"/>
      <c r="AU13" s="198"/>
    </row>
    <row r="14" spans="2:47">
      <c r="B14" s="120" t="s">
        <v>253</v>
      </c>
      <c r="C14" s="63" t="s">
        <v>11</v>
      </c>
      <c r="D14" s="192"/>
      <c r="E14" s="193"/>
      <c r="F14" s="193"/>
      <c r="G14" s="193"/>
      <c r="H14" s="193"/>
      <c r="I14" s="192"/>
      <c r="J14" s="193"/>
      <c r="K14" s="193"/>
      <c r="L14" s="193"/>
      <c r="M14" s="193"/>
      <c r="N14" s="192"/>
      <c r="O14" s="193"/>
      <c r="P14" s="193"/>
      <c r="Q14" s="193"/>
      <c r="R14" s="193"/>
      <c r="S14" s="192"/>
      <c r="T14" s="193"/>
      <c r="U14" s="193"/>
      <c r="V14" s="192"/>
      <c r="W14" s="193"/>
      <c r="X14" s="193"/>
      <c r="Y14" s="192"/>
      <c r="Z14" s="193"/>
      <c r="AA14" s="193"/>
      <c r="AB14" s="192"/>
      <c r="AC14" s="203"/>
      <c r="AD14" s="203"/>
      <c r="AE14" s="203"/>
      <c r="AF14" s="203"/>
      <c r="AG14" s="192"/>
      <c r="AH14" s="203"/>
      <c r="AI14" s="203"/>
      <c r="AJ14" s="203"/>
      <c r="AK14" s="203"/>
      <c r="AL14" s="192"/>
      <c r="AM14" s="193"/>
      <c r="AN14" s="193"/>
      <c r="AO14" s="193"/>
      <c r="AP14" s="193"/>
      <c r="AQ14" s="192"/>
      <c r="AR14" s="196"/>
      <c r="AS14" s="196"/>
      <c r="AT14" s="197"/>
      <c r="AU14" s="198"/>
    </row>
    <row r="15" spans="2:47">
      <c r="B15" s="103" t="s">
        <v>549</v>
      </c>
      <c r="C15" s="63"/>
      <c r="D15" s="192"/>
      <c r="E15" s="193"/>
      <c r="F15" s="193"/>
      <c r="G15" s="193"/>
      <c r="H15" s="193"/>
      <c r="I15" s="201"/>
      <c r="J15" s="199"/>
      <c r="K15" s="199"/>
      <c r="L15" s="199"/>
      <c r="M15" s="199"/>
      <c r="N15" s="201"/>
      <c r="O15" s="199"/>
      <c r="P15" s="199"/>
      <c r="Q15" s="199"/>
      <c r="R15" s="199"/>
      <c r="S15" s="201"/>
      <c r="T15" s="199"/>
      <c r="U15" s="199"/>
      <c r="V15" s="201"/>
      <c r="W15" s="199"/>
      <c r="X15" s="199"/>
      <c r="Y15" s="201"/>
      <c r="Z15" s="199"/>
      <c r="AA15" s="199"/>
      <c r="AB15" s="201"/>
      <c r="AC15" s="203"/>
      <c r="AD15" s="203"/>
      <c r="AE15" s="203"/>
      <c r="AF15" s="203"/>
      <c r="AG15" s="201"/>
      <c r="AH15" s="203"/>
      <c r="AI15" s="203"/>
      <c r="AJ15" s="203"/>
      <c r="AK15" s="203"/>
      <c r="AL15" s="201"/>
      <c r="AM15" s="199"/>
      <c r="AN15" s="199"/>
      <c r="AO15" s="199"/>
      <c r="AP15" s="199"/>
      <c r="AQ15" s="201"/>
      <c r="AR15" s="216"/>
      <c r="AS15" s="216"/>
      <c r="AT15" s="197"/>
      <c r="AU15" s="198"/>
    </row>
    <row r="16" spans="2:47" ht="26.4">
      <c r="B16" s="103" t="s">
        <v>407</v>
      </c>
      <c r="C16" s="63"/>
      <c r="D16" s="192"/>
      <c r="E16" s="193"/>
      <c r="F16" s="193"/>
      <c r="G16" s="193"/>
      <c r="H16" s="193"/>
      <c r="I16" s="192"/>
      <c r="J16" s="193"/>
      <c r="K16" s="193"/>
      <c r="L16" s="193"/>
      <c r="M16" s="193"/>
      <c r="N16" s="204"/>
      <c r="O16" s="203"/>
      <c r="P16" s="203"/>
      <c r="Q16" s="203"/>
      <c r="R16" s="203"/>
      <c r="S16" s="204"/>
      <c r="T16" s="203"/>
      <c r="U16" s="203"/>
      <c r="V16" s="204"/>
      <c r="W16" s="203"/>
      <c r="X16" s="203"/>
      <c r="Y16" s="204"/>
      <c r="Z16" s="203"/>
      <c r="AA16" s="203"/>
      <c r="AB16" s="204"/>
      <c r="AC16" s="203"/>
      <c r="AD16" s="203"/>
      <c r="AE16" s="203"/>
      <c r="AF16" s="203"/>
      <c r="AG16" s="204"/>
      <c r="AH16" s="203"/>
      <c r="AI16" s="203"/>
      <c r="AJ16" s="203"/>
      <c r="AK16" s="203"/>
      <c r="AL16" s="204"/>
      <c r="AM16" s="203"/>
      <c r="AN16" s="203"/>
      <c r="AO16" s="203"/>
      <c r="AP16" s="203"/>
      <c r="AQ16" s="204"/>
      <c r="AR16" s="197"/>
      <c r="AS16" s="197"/>
      <c r="AT16" s="197"/>
      <c r="AU16" s="198"/>
    </row>
    <row r="17" spans="2:47" ht="26.4">
      <c r="B17" s="103" t="s">
        <v>550</v>
      </c>
      <c r="C17" s="63"/>
      <c r="D17" s="192"/>
      <c r="E17" s="193"/>
      <c r="F17" s="193"/>
      <c r="G17" s="193"/>
      <c r="H17" s="193"/>
      <c r="I17" s="192"/>
      <c r="J17" s="193"/>
      <c r="K17" s="193"/>
      <c r="L17" s="193"/>
      <c r="M17" s="193"/>
      <c r="N17" s="204"/>
      <c r="O17" s="203"/>
      <c r="P17" s="203"/>
      <c r="Q17" s="203"/>
      <c r="R17" s="203"/>
      <c r="S17" s="204"/>
      <c r="T17" s="203"/>
      <c r="U17" s="203"/>
      <c r="V17" s="204"/>
      <c r="W17" s="203"/>
      <c r="X17" s="203"/>
      <c r="Y17" s="204"/>
      <c r="Z17" s="203"/>
      <c r="AA17" s="203"/>
      <c r="AB17" s="204"/>
      <c r="AC17" s="203"/>
      <c r="AD17" s="203"/>
      <c r="AE17" s="203"/>
      <c r="AF17" s="203"/>
      <c r="AG17" s="204"/>
      <c r="AH17" s="203"/>
      <c r="AI17" s="203"/>
      <c r="AJ17" s="203"/>
      <c r="AK17" s="203"/>
      <c r="AL17" s="204"/>
      <c r="AM17" s="203"/>
      <c r="AN17" s="203"/>
      <c r="AO17" s="203"/>
      <c r="AP17" s="203"/>
      <c r="AQ17" s="204"/>
      <c r="AR17" s="197"/>
      <c r="AS17" s="197"/>
      <c r="AT17" s="197"/>
      <c r="AU17" s="198"/>
    </row>
    <row r="18" spans="2:47" ht="26.4">
      <c r="B18" s="103" t="s">
        <v>271</v>
      </c>
      <c r="C18" s="63"/>
      <c r="D18" s="192"/>
      <c r="E18" s="193"/>
      <c r="F18" s="193"/>
      <c r="G18" s="193"/>
      <c r="H18" s="193"/>
      <c r="I18" s="192"/>
      <c r="J18" s="193"/>
      <c r="K18" s="193"/>
      <c r="L18" s="193"/>
      <c r="M18" s="193"/>
      <c r="N18" s="192"/>
      <c r="O18" s="193"/>
      <c r="P18" s="193"/>
      <c r="Q18" s="193"/>
      <c r="R18" s="193"/>
      <c r="S18" s="192"/>
      <c r="T18" s="193"/>
      <c r="U18" s="193"/>
      <c r="V18" s="192"/>
      <c r="W18" s="193"/>
      <c r="X18" s="193"/>
      <c r="Y18" s="192"/>
      <c r="Z18" s="193"/>
      <c r="AA18" s="193"/>
      <c r="AB18" s="192"/>
      <c r="AC18" s="203"/>
      <c r="AD18" s="203"/>
      <c r="AE18" s="203"/>
      <c r="AF18" s="203"/>
      <c r="AG18" s="192"/>
      <c r="AH18" s="203"/>
      <c r="AI18" s="203"/>
      <c r="AJ18" s="203"/>
      <c r="AK18" s="203"/>
      <c r="AL18" s="192"/>
      <c r="AM18" s="193"/>
      <c r="AN18" s="193"/>
      <c r="AO18" s="193"/>
      <c r="AP18" s="193"/>
      <c r="AQ18" s="192"/>
      <c r="AR18" s="196"/>
      <c r="AS18" s="196"/>
      <c r="AT18" s="197"/>
      <c r="AU18" s="198"/>
    </row>
    <row r="19" spans="2:47" ht="26.4">
      <c r="B19" s="103" t="s">
        <v>272</v>
      </c>
      <c r="C19" s="63"/>
      <c r="D19" s="192"/>
      <c r="E19" s="193"/>
      <c r="F19" s="193"/>
      <c r="G19" s="193"/>
      <c r="H19" s="193"/>
      <c r="I19" s="192"/>
      <c r="J19" s="193"/>
      <c r="K19" s="193"/>
      <c r="L19" s="193"/>
      <c r="M19" s="193"/>
      <c r="N19" s="192"/>
      <c r="O19" s="193"/>
      <c r="P19" s="193"/>
      <c r="Q19" s="193"/>
      <c r="R19" s="193"/>
      <c r="S19" s="192"/>
      <c r="T19" s="193"/>
      <c r="U19" s="193"/>
      <c r="V19" s="192"/>
      <c r="W19" s="193"/>
      <c r="X19" s="193"/>
      <c r="Y19" s="192"/>
      <c r="Z19" s="193"/>
      <c r="AA19" s="193"/>
      <c r="AB19" s="192"/>
      <c r="AC19" s="203"/>
      <c r="AD19" s="203"/>
      <c r="AE19" s="203"/>
      <c r="AF19" s="203"/>
      <c r="AG19" s="192"/>
      <c r="AH19" s="203"/>
      <c r="AI19" s="203"/>
      <c r="AJ19" s="203"/>
      <c r="AK19" s="203"/>
      <c r="AL19" s="192"/>
      <c r="AM19" s="193"/>
      <c r="AN19" s="193"/>
      <c r="AO19" s="193"/>
      <c r="AP19" s="193"/>
      <c r="AQ19" s="192"/>
      <c r="AR19" s="196"/>
      <c r="AS19" s="196"/>
      <c r="AT19" s="197"/>
      <c r="AU19" s="198"/>
    </row>
    <row r="20" spans="2:47" s="5" customFormat="1" ht="26.4">
      <c r="B20" s="103" t="s">
        <v>402</v>
      </c>
      <c r="C20" s="63"/>
      <c r="D20" s="192"/>
      <c r="E20" s="193"/>
      <c r="F20" s="193"/>
      <c r="G20" s="193"/>
      <c r="H20" s="193"/>
      <c r="I20" s="201"/>
      <c r="J20" s="199"/>
      <c r="K20" s="199"/>
      <c r="L20" s="199"/>
      <c r="M20" s="199"/>
      <c r="N20" s="201"/>
      <c r="O20" s="199"/>
      <c r="P20" s="199"/>
      <c r="Q20" s="199"/>
      <c r="R20" s="199"/>
      <c r="S20" s="201"/>
      <c r="T20" s="199"/>
      <c r="U20" s="199"/>
      <c r="V20" s="201"/>
      <c r="W20" s="199"/>
      <c r="X20" s="199"/>
      <c r="Y20" s="201"/>
      <c r="Z20" s="199"/>
      <c r="AA20" s="199"/>
      <c r="AB20" s="201"/>
      <c r="AC20" s="203"/>
      <c r="AD20" s="203"/>
      <c r="AE20" s="203"/>
      <c r="AF20" s="203"/>
      <c r="AG20" s="201"/>
      <c r="AH20" s="203"/>
      <c r="AI20" s="203"/>
      <c r="AJ20" s="203"/>
      <c r="AK20" s="203"/>
      <c r="AL20" s="201"/>
      <c r="AM20" s="199"/>
      <c r="AN20" s="199"/>
      <c r="AO20" s="199"/>
      <c r="AP20" s="199"/>
      <c r="AQ20" s="201"/>
      <c r="AR20" s="216"/>
      <c r="AS20" s="216"/>
      <c r="AT20" s="197"/>
      <c r="AU20" s="258"/>
    </row>
    <row r="21" spans="2:47" ht="17.399999999999999" thickBot="1">
      <c r="B21" s="122" t="s">
        <v>200</v>
      </c>
      <c r="C21" s="64"/>
      <c r="D21" s="259"/>
      <c r="E21" s="260"/>
      <c r="F21" s="260"/>
      <c r="G21" s="260"/>
      <c r="H21" s="260"/>
      <c r="I21" s="259"/>
      <c r="J21" s="260"/>
      <c r="K21" s="260"/>
      <c r="L21" s="260"/>
      <c r="M21" s="260"/>
      <c r="N21" s="259"/>
      <c r="O21" s="260"/>
      <c r="P21" s="260"/>
      <c r="Q21" s="260"/>
      <c r="R21" s="260"/>
      <c r="S21" s="259"/>
      <c r="T21" s="260"/>
      <c r="U21" s="260"/>
      <c r="V21" s="259"/>
      <c r="W21" s="260"/>
      <c r="X21" s="260"/>
      <c r="Y21" s="259"/>
      <c r="Z21" s="260"/>
      <c r="AA21" s="260"/>
      <c r="AB21" s="259"/>
      <c r="AC21" s="260"/>
      <c r="AD21" s="260"/>
      <c r="AE21" s="260"/>
      <c r="AF21" s="260"/>
      <c r="AG21" s="259"/>
      <c r="AH21" s="260"/>
      <c r="AI21" s="260"/>
      <c r="AJ21" s="260"/>
      <c r="AK21" s="260"/>
      <c r="AL21" s="259"/>
      <c r="AM21" s="260"/>
      <c r="AN21" s="260"/>
      <c r="AO21" s="260"/>
      <c r="AP21" s="260"/>
      <c r="AQ21" s="259"/>
      <c r="AR21" s="261"/>
      <c r="AS21" s="261"/>
      <c r="AT21" s="261"/>
      <c r="AU21" s="262"/>
    </row>
    <row r="22" spans="2:47" ht="13.8" thickTop="1">
      <c r="B22" s="123" t="s">
        <v>254</v>
      </c>
      <c r="C22" s="62"/>
      <c r="D22" s="213"/>
      <c r="E22" s="214"/>
      <c r="F22" s="214"/>
      <c r="G22" s="214"/>
      <c r="H22" s="214"/>
      <c r="I22" s="213"/>
      <c r="J22" s="214"/>
      <c r="K22" s="214"/>
      <c r="L22" s="214"/>
      <c r="M22" s="214"/>
      <c r="N22" s="213"/>
      <c r="O22" s="214"/>
      <c r="P22" s="214"/>
      <c r="Q22" s="214"/>
      <c r="R22" s="214"/>
      <c r="S22" s="213"/>
      <c r="T22" s="214"/>
      <c r="U22" s="214"/>
      <c r="V22" s="213"/>
      <c r="W22" s="214"/>
      <c r="X22" s="214"/>
      <c r="Y22" s="213"/>
      <c r="Z22" s="214"/>
      <c r="AA22" s="214"/>
      <c r="AB22" s="213"/>
      <c r="AC22" s="187"/>
      <c r="AD22" s="187"/>
      <c r="AE22" s="187"/>
      <c r="AF22" s="187"/>
      <c r="AG22" s="213"/>
      <c r="AH22" s="187"/>
      <c r="AI22" s="187"/>
      <c r="AJ22" s="187"/>
      <c r="AK22" s="187"/>
      <c r="AL22" s="213"/>
      <c r="AM22" s="214"/>
      <c r="AN22" s="214"/>
      <c r="AO22" s="214"/>
      <c r="AP22" s="214"/>
      <c r="AQ22" s="213"/>
      <c r="AR22" s="190"/>
      <c r="AS22" s="190"/>
      <c r="AT22" s="190"/>
      <c r="AU22" s="191"/>
    </row>
    <row r="23" spans="2:47">
      <c r="B23" s="120" t="s">
        <v>104</v>
      </c>
      <c r="C23" s="63"/>
      <c r="D23" s="192"/>
      <c r="E23" s="203"/>
      <c r="F23" s="203"/>
      <c r="G23" s="203"/>
      <c r="H23" s="203"/>
      <c r="I23" s="192"/>
      <c r="J23" s="203"/>
      <c r="K23" s="203"/>
      <c r="L23" s="203"/>
      <c r="M23" s="203"/>
      <c r="N23" s="192"/>
      <c r="O23" s="203"/>
      <c r="P23" s="203"/>
      <c r="Q23" s="203"/>
      <c r="R23" s="203"/>
      <c r="S23" s="192"/>
      <c r="T23" s="203"/>
      <c r="U23" s="203"/>
      <c r="V23" s="192"/>
      <c r="W23" s="203"/>
      <c r="X23" s="203"/>
      <c r="Y23" s="192"/>
      <c r="Z23" s="203"/>
      <c r="AA23" s="203"/>
      <c r="AB23" s="192"/>
      <c r="AC23" s="203"/>
      <c r="AD23" s="203"/>
      <c r="AE23" s="203"/>
      <c r="AF23" s="203"/>
      <c r="AG23" s="192"/>
      <c r="AH23" s="203"/>
      <c r="AI23" s="203"/>
      <c r="AJ23" s="203"/>
      <c r="AK23" s="203"/>
      <c r="AL23" s="192"/>
      <c r="AM23" s="203"/>
      <c r="AN23" s="203"/>
      <c r="AO23" s="203"/>
      <c r="AP23" s="203"/>
      <c r="AQ23" s="192"/>
      <c r="AR23" s="196"/>
      <c r="AS23" s="196"/>
      <c r="AT23" s="197"/>
      <c r="AU23" s="198"/>
    </row>
    <row r="24" spans="2:47" ht="28.5" customHeight="1">
      <c r="B24" s="103" t="s">
        <v>93</v>
      </c>
      <c r="C24" s="63"/>
      <c r="D24" s="201"/>
      <c r="E24" s="193"/>
      <c r="F24" s="193"/>
      <c r="G24" s="193"/>
      <c r="H24" s="193"/>
      <c r="I24" s="201"/>
      <c r="J24" s="193"/>
      <c r="K24" s="193"/>
      <c r="L24" s="193"/>
      <c r="M24" s="193"/>
      <c r="N24" s="201"/>
      <c r="O24" s="193"/>
      <c r="P24" s="193"/>
      <c r="Q24" s="193"/>
      <c r="R24" s="193"/>
      <c r="S24" s="201"/>
      <c r="T24" s="193"/>
      <c r="U24" s="193"/>
      <c r="V24" s="201"/>
      <c r="W24" s="193"/>
      <c r="X24" s="193"/>
      <c r="Y24" s="201"/>
      <c r="Z24" s="193"/>
      <c r="AA24" s="193"/>
      <c r="AB24" s="201"/>
      <c r="AC24" s="203"/>
      <c r="AD24" s="203"/>
      <c r="AE24" s="203"/>
      <c r="AF24" s="203"/>
      <c r="AG24" s="201"/>
      <c r="AH24" s="203"/>
      <c r="AI24" s="203"/>
      <c r="AJ24" s="203"/>
      <c r="AK24" s="203"/>
      <c r="AL24" s="201"/>
      <c r="AM24" s="193"/>
      <c r="AN24" s="193"/>
      <c r="AO24" s="193"/>
      <c r="AP24" s="193"/>
      <c r="AQ24" s="201"/>
      <c r="AR24" s="216"/>
      <c r="AS24" s="216"/>
      <c r="AT24" s="197"/>
      <c r="AU24" s="198"/>
    </row>
    <row r="25" spans="2:47" s="5" customFormat="1">
      <c r="B25" s="121" t="s">
        <v>255</v>
      </c>
      <c r="C25" s="63"/>
      <c r="D25" s="204"/>
      <c r="E25" s="199"/>
      <c r="F25" s="199"/>
      <c r="G25" s="199"/>
      <c r="H25" s="199"/>
      <c r="I25" s="204"/>
      <c r="J25" s="199"/>
      <c r="K25" s="199"/>
      <c r="L25" s="199"/>
      <c r="M25" s="199"/>
      <c r="N25" s="204"/>
      <c r="O25" s="199"/>
      <c r="P25" s="199"/>
      <c r="Q25" s="199"/>
      <c r="R25" s="199"/>
      <c r="S25" s="204"/>
      <c r="T25" s="199"/>
      <c r="U25" s="199"/>
      <c r="V25" s="204"/>
      <c r="W25" s="199"/>
      <c r="X25" s="199"/>
      <c r="Y25" s="204"/>
      <c r="Z25" s="199"/>
      <c r="AA25" s="199"/>
      <c r="AB25" s="204"/>
      <c r="AC25" s="200"/>
      <c r="AD25" s="200"/>
      <c r="AE25" s="200"/>
      <c r="AF25" s="200"/>
      <c r="AG25" s="204"/>
      <c r="AH25" s="200"/>
      <c r="AI25" s="200"/>
      <c r="AJ25" s="200"/>
      <c r="AK25" s="200"/>
      <c r="AL25" s="204"/>
      <c r="AM25" s="199"/>
      <c r="AN25" s="199"/>
      <c r="AO25" s="199"/>
      <c r="AP25" s="199"/>
      <c r="AQ25" s="204"/>
      <c r="AR25" s="197"/>
      <c r="AS25" s="197"/>
      <c r="AT25" s="197"/>
      <c r="AU25" s="198"/>
    </row>
    <row r="26" spans="2:47" s="5" customFormat="1" ht="13.8" customHeight="1">
      <c r="B26" s="103" t="s">
        <v>90</v>
      </c>
      <c r="C26" s="63" t="s">
        <v>0</v>
      </c>
      <c r="D26" s="192"/>
      <c r="E26" s="203"/>
      <c r="F26" s="203"/>
      <c r="G26" s="203"/>
      <c r="H26" s="203"/>
      <c r="I26" s="192"/>
      <c r="J26" s="203"/>
      <c r="K26" s="203"/>
      <c r="L26" s="203"/>
      <c r="M26" s="203"/>
      <c r="N26" s="192"/>
      <c r="O26" s="203"/>
      <c r="P26" s="203"/>
      <c r="Q26" s="203"/>
      <c r="R26" s="203"/>
      <c r="S26" s="192"/>
      <c r="T26" s="203"/>
      <c r="U26" s="203"/>
      <c r="V26" s="192"/>
      <c r="W26" s="203"/>
      <c r="X26" s="203"/>
      <c r="Y26" s="192"/>
      <c r="Z26" s="203"/>
      <c r="AA26" s="203"/>
      <c r="AB26" s="192"/>
      <c r="AC26" s="203"/>
      <c r="AD26" s="203"/>
      <c r="AE26" s="203"/>
      <c r="AF26" s="203"/>
      <c r="AG26" s="192"/>
      <c r="AH26" s="203"/>
      <c r="AI26" s="203"/>
      <c r="AJ26" s="203"/>
      <c r="AK26" s="203"/>
      <c r="AL26" s="192"/>
      <c r="AM26" s="203"/>
      <c r="AN26" s="203"/>
      <c r="AO26" s="203"/>
      <c r="AP26" s="203"/>
      <c r="AQ26" s="192"/>
      <c r="AR26" s="196"/>
      <c r="AS26" s="196"/>
      <c r="AT26" s="197"/>
      <c r="AU26" s="198"/>
    </row>
    <row r="27" spans="2:47" s="5" customFormat="1" ht="26.4">
      <c r="B27" s="103" t="s">
        <v>68</v>
      </c>
      <c r="C27" s="63"/>
      <c r="D27" s="201"/>
      <c r="E27" s="193"/>
      <c r="F27" s="193"/>
      <c r="G27" s="193"/>
      <c r="H27" s="193"/>
      <c r="I27" s="201"/>
      <c r="J27" s="193"/>
      <c r="K27" s="193"/>
      <c r="L27" s="193"/>
      <c r="M27" s="193"/>
      <c r="N27" s="201"/>
      <c r="O27" s="193"/>
      <c r="P27" s="193"/>
      <c r="Q27" s="193"/>
      <c r="R27" s="193"/>
      <c r="S27" s="201"/>
      <c r="T27" s="193"/>
      <c r="U27" s="193"/>
      <c r="V27" s="201"/>
      <c r="W27" s="193"/>
      <c r="X27" s="193"/>
      <c r="Y27" s="201"/>
      <c r="Z27" s="193"/>
      <c r="AA27" s="193"/>
      <c r="AB27" s="201"/>
      <c r="AC27" s="203"/>
      <c r="AD27" s="203"/>
      <c r="AE27" s="203"/>
      <c r="AF27" s="203"/>
      <c r="AG27" s="201"/>
      <c r="AH27" s="203"/>
      <c r="AI27" s="203"/>
      <c r="AJ27" s="203"/>
      <c r="AK27" s="203"/>
      <c r="AL27" s="201"/>
      <c r="AM27" s="193"/>
      <c r="AN27" s="193"/>
      <c r="AO27" s="193"/>
      <c r="AP27" s="193"/>
      <c r="AQ27" s="201"/>
      <c r="AR27" s="216"/>
      <c r="AS27" s="216"/>
      <c r="AT27" s="197"/>
      <c r="AU27" s="198"/>
    </row>
    <row r="28" spans="2:47">
      <c r="B28" s="120" t="s">
        <v>256</v>
      </c>
      <c r="C28" s="63" t="s">
        <v>47</v>
      </c>
      <c r="D28" s="192"/>
      <c r="E28" s="199"/>
      <c r="F28" s="199"/>
      <c r="G28" s="199"/>
      <c r="H28" s="199"/>
      <c r="I28" s="192"/>
      <c r="J28" s="199"/>
      <c r="K28" s="199"/>
      <c r="L28" s="199"/>
      <c r="M28" s="199"/>
      <c r="N28" s="192"/>
      <c r="O28" s="199"/>
      <c r="P28" s="199"/>
      <c r="Q28" s="199"/>
      <c r="R28" s="199"/>
      <c r="S28" s="192"/>
      <c r="T28" s="199"/>
      <c r="U28" s="199"/>
      <c r="V28" s="192"/>
      <c r="W28" s="199"/>
      <c r="X28" s="199"/>
      <c r="Y28" s="192"/>
      <c r="Z28" s="199"/>
      <c r="AA28" s="199"/>
      <c r="AB28" s="192"/>
      <c r="AC28" s="203"/>
      <c r="AD28" s="203"/>
      <c r="AE28" s="203"/>
      <c r="AF28" s="203"/>
      <c r="AG28" s="192"/>
      <c r="AH28" s="203"/>
      <c r="AI28" s="203"/>
      <c r="AJ28" s="203"/>
      <c r="AK28" s="203"/>
      <c r="AL28" s="192"/>
      <c r="AM28" s="199"/>
      <c r="AN28" s="199"/>
      <c r="AO28" s="199"/>
      <c r="AP28" s="199"/>
      <c r="AQ28" s="192"/>
      <c r="AR28" s="196"/>
      <c r="AS28" s="196"/>
      <c r="AT28" s="197"/>
      <c r="AU28" s="198"/>
    </row>
    <row r="29" spans="2:47" s="5" customFormat="1">
      <c r="B29" s="121" t="s">
        <v>257</v>
      </c>
      <c r="C29" s="67"/>
      <c r="D29" s="201"/>
      <c r="E29" s="203"/>
      <c r="F29" s="203"/>
      <c r="G29" s="203"/>
      <c r="H29" s="203"/>
      <c r="I29" s="201"/>
      <c r="J29" s="203"/>
      <c r="K29" s="203"/>
      <c r="L29" s="203"/>
      <c r="M29" s="203"/>
      <c r="N29" s="201"/>
      <c r="O29" s="203"/>
      <c r="P29" s="203"/>
      <c r="Q29" s="203"/>
      <c r="R29" s="203"/>
      <c r="S29" s="201"/>
      <c r="T29" s="203"/>
      <c r="U29" s="203"/>
      <c r="V29" s="201"/>
      <c r="W29" s="203"/>
      <c r="X29" s="203"/>
      <c r="Y29" s="201"/>
      <c r="Z29" s="203"/>
      <c r="AA29" s="203"/>
      <c r="AB29" s="201"/>
      <c r="AC29" s="203"/>
      <c r="AD29" s="203"/>
      <c r="AE29" s="203"/>
      <c r="AF29" s="203"/>
      <c r="AG29" s="201"/>
      <c r="AH29" s="203"/>
      <c r="AI29" s="203"/>
      <c r="AJ29" s="203"/>
      <c r="AK29" s="203"/>
      <c r="AL29" s="201"/>
      <c r="AM29" s="203"/>
      <c r="AN29" s="203"/>
      <c r="AO29" s="203"/>
      <c r="AP29" s="203"/>
      <c r="AQ29" s="201"/>
      <c r="AR29" s="216"/>
      <c r="AS29" s="216"/>
      <c r="AT29" s="197"/>
      <c r="AU29" s="198"/>
    </row>
    <row r="30" spans="2:47" s="5" customFormat="1" ht="13.8" customHeight="1">
      <c r="B30" s="103" t="s">
        <v>91</v>
      </c>
      <c r="C30" s="63" t="s">
        <v>1</v>
      </c>
      <c r="D30" s="192"/>
      <c r="E30" s="203"/>
      <c r="F30" s="203"/>
      <c r="G30" s="203"/>
      <c r="H30" s="203"/>
      <c r="I30" s="192"/>
      <c r="J30" s="203"/>
      <c r="K30" s="203"/>
      <c r="L30" s="203"/>
      <c r="M30" s="203"/>
      <c r="N30" s="192"/>
      <c r="O30" s="203"/>
      <c r="P30" s="203"/>
      <c r="Q30" s="203"/>
      <c r="R30" s="203"/>
      <c r="S30" s="192"/>
      <c r="T30" s="203"/>
      <c r="U30" s="203"/>
      <c r="V30" s="192"/>
      <c r="W30" s="203"/>
      <c r="X30" s="203"/>
      <c r="Y30" s="192"/>
      <c r="Z30" s="203"/>
      <c r="AA30" s="203"/>
      <c r="AB30" s="192"/>
      <c r="AC30" s="203"/>
      <c r="AD30" s="203"/>
      <c r="AE30" s="203"/>
      <c r="AF30" s="203"/>
      <c r="AG30" s="192"/>
      <c r="AH30" s="203"/>
      <c r="AI30" s="203"/>
      <c r="AJ30" s="203"/>
      <c r="AK30" s="203"/>
      <c r="AL30" s="192"/>
      <c r="AM30" s="203"/>
      <c r="AN30" s="203"/>
      <c r="AO30" s="203"/>
      <c r="AP30" s="203"/>
      <c r="AQ30" s="192"/>
      <c r="AR30" s="196"/>
      <c r="AS30" s="196"/>
      <c r="AT30" s="197"/>
      <c r="AU30" s="198"/>
    </row>
    <row r="31" spans="2:47" s="5" customFormat="1" ht="26.4">
      <c r="B31" s="103" t="s">
        <v>67</v>
      </c>
      <c r="C31" s="63"/>
      <c r="D31" s="201"/>
      <c r="E31" s="193"/>
      <c r="F31" s="193"/>
      <c r="G31" s="193"/>
      <c r="H31" s="193"/>
      <c r="I31" s="201"/>
      <c r="J31" s="193"/>
      <c r="K31" s="193"/>
      <c r="L31" s="193"/>
      <c r="M31" s="193"/>
      <c r="N31" s="201"/>
      <c r="O31" s="193"/>
      <c r="P31" s="193"/>
      <c r="Q31" s="193"/>
      <c r="R31" s="193"/>
      <c r="S31" s="201"/>
      <c r="T31" s="193"/>
      <c r="U31" s="193"/>
      <c r="V31" s="201"/>
      <c r="W31" s="193"/>
      <c r="X31" s="193"/>
      <c r="Y31" s="201"/>
      <c r="Z31" s="193"/>
      <c r="AA31" s="193"/>
      <c r="AB31" s="201"/>
      <c r="AC31" s="203"/>
      <c r="AD31" s="203"/>
      <c r="AE31" s="203"/>
      <c r="AF31" s="203"/>
      <c r="AG31" s="201"/>
      <c r="AH31" s="203"/>
      <c r="AI31" s="203"/>
      <c r="AJ31" s="203"/>
      <c r="AK31" s="203"/>
      <c r="AL31" s="201"/>
      <c r="AM31" s="193"/>
      <c r="AN31" s="193"/>
      <c r="AO31" s="193"/>
      <c r="AP31" s="193"/>
      <c r="AQ31" s="201"/>
      <c r="AR31" s="216"/>
      <c r="AS31" s="216"/>
      <c r="AT31" s="197"/>
      <c r="AU31" s="198"/>
    </row>
    <row r="32" spans="2:47">
      <c r="B32" s="120" t="s">
        <v>258</v>
      </c>
      <c r="C32" s="63" t="s">
        <v>48</v>
      </c>
      <c r="D32" s="192"/>
      <c r="E32" s="199"/>
      <c r="F32" s="199"/>
      <c r="G32" s="199"/>
      <c r="H32" s="199"/>
      <c r="I32" s="192"/>
      <c r="J32" s="199"/>
      <c r="K32" s="199"/>
      <c r="L32" s="199"/>
      <c r="M32" s="199"/>
      <c r="N32" s="192"/>
      <c r="O32" s="199"/>
      <c r="P32" s="199"/>
      <c r="Q32" s="199"/>
      <c r="R32" s="199"/>
      <c r="S32" s="192"/>
      <c r="T32" s="199"/>
      <c r="U32" s="199"/>
      <c r="V32" s="192"/>
      <c r="W32" s="199"/>
      <c r="X32" s="199"/>
      <c r="Y32" s="192"/>
      <c r="Z32" s="199"/>
      <c r="AA32" s="199"/>
      <c r="AB32" s="192"/>
      <c r="AC32" s="203"/>
      <c r="AD32" s="203"/>
      <c r="AE32" s="203"/>
      <c r="AF32" s="203"/>
      <c r="AG32" s="192"/>
      <c r="AH32" s="203"/>
      <c r="AI32" s="203"/>
      <c r="AJ32" s="203"/>
      <c r="AK32" s="203"/>
      <c r="AL32" s="192"/>
      <c r="AM32" s="199"/>
      <c r="AN32" s="199"/>
      <c r="AO32" s="199"/>
      <c r="AP32" s="199"/>
      <c r="AQ32" s="192"/>
      <c r="AR32" s="196"/>
      <c r="AS32" s="196"/>
      <c r="AT32" s="197"/>
      <c r="AU32" s="198"/>
    </row>
    <row r="33" spans="2:47" s="5" customFormat="1">
      <c r="B33" s="121" t="s">
        <v>259</v>
      </c>
      <c r="C33" s="67"/>
      <c r="D33" s="201"/>
      <c r="E33" s="203"/>
      <c r="F33" s="203"/>
      <c r="G33" s="203"/>
      <c r="H33" s="203"/>
      <c r="I33" s="201"/>
      <c r="J33" s="203"/>
      <c r="K33" s="203"/>
      <c r="L33" s="203"/>
      <c r="M33" s="203"/>
      <c r="N33" s="201"/>
      <c r="O33" s="203"/>
      <c r="P33" s="203"/>
      <c r="Q33" s="203"/>
      <c r="R33" s="203"/>
      <c r="S33" s="201"/>
      <c r="T33" s="203"/>
      <c r="U33" s="203"/>
      <c r="V33" s="201"/>
      <c r="W33" s="203"/>
      <c r="X33" s="203"/>
      <c r="Y33" s="201"/>
      <c r="Z33" s="203"/>
      <c r="AA33" s="203"/>
      <c r="AB33" s="201"/>
      <c r="AC33" s="203"/>
      <c r="AD33" s="203"/>
      <c r="AE33" s="203"/>
      <c r="AF33" s="203"/>
      <c r="AG33" s="201"/>
      <c r="AH33" s="203"/>
      <c r="AI33" s="203"/>
      <c r="AJ33" s="203"/>
      <c r="AK33" s="203"/>
      <c r="AL33" s="201"/>
      <c r="AM33" s="203"/>
      <c r="AN33" s="203"/>
      <c r="AO33" s="203"/>
      <c r="AP33" s="203"/>
      <c r="AQ33" s="201"/>
      <c r="AR33" s="216"/>
      <c r="AS33" s="216"/>
      <c r="AT33" s="197"/>
      <c r="AU33" s="198"/>
    </row>
    <row r="34" spans="2:47" s="5" customFormat="1">
      <c r="B34" s="120" t="s">
        <v>71</v>
      </c>
      <c r="C34" s="63" t="s">
        <v>2</v>
      </c>
      <c r="D34" s="192"/>
      <c r="E34" s="203"/>
      <c r="F34" s="203"/>
      <c r="G34" s="203"/>
      <c r="H34" s="203"/>
      <c r="I34" s="192"/>
      <c r="J34" s="203"/>
      <c r="K34" s="203"/>
      <c r="L34" s="203"/>
      <c r="M34" s="203"/>
      <c r="N34" s="192"/>
      <c r="O34" s="203"/>
      <c r="P34" s="203"/>
      <c r="Q34" s="203"/>
      <c r="R34" s="203"/>
      <c r="S34" s="192"/>
      <c r="T34" s="203"/>
      <c r="U34" s="203"/>
      <c r="V34" s="192"/>
      <c r="W34" s="203"/>
      <c r="X34" s="203"/>
      <c r="Y34" s="192"/>
      <c r="Z34" s="203"/>
      <c r="AA34" s="203"/>
      <c r="AB34" s="192"/>
      <c r="AC34" s="203"/>
      <c r="AD34" s="203"/>
      <c r="AE34" s="203"/>
      <c r="AF34" s="203"/>
      <c r="AG34" s="192"/>
      <c r="AH34" s="203"/>
      <c r="AI34" s="203"/>
      <c r="AJ34" s="203"/>
      <c r="AK34" s="203"/>
      <c r="AL34" s="192"/>
      <c r="AM34" s="203"/>
      <c r="AN34" s="203"/>
      <c r="AO34" s="203"/>
      <c r="AP34" s="203"/>
      <c r="AQ34" s="192"/>
      <c r="AR34" s="196"/>
      <c r="AS34" s="196"/>
      <c r="AT34" s="197"/>
      <c r="AU34" s="198"/>
    </row>
    <row r="35" spans="2:47" s="5" customFormat="1">
      <c r="B35" s="103" t="s">
        <v>72</v>
      </c>
      <c r="C35" s="63"/>
      <c r="D35" s="201"/>
      <c r="E35" s="193"/>
      <c r="F35" s="193"/>
      <c r="G35" s="193"/>
      <c r="H35" s="193"/>
      <c r="I35" s="201"/>
      <c r="J35" s="193"/>
      <c r="K35" s="193"/>
      <c r="L35" s="193"/>
      <c r="M35" s="193"/>
      <c r="N35" s="201"/>
      <c r="O35" s="193"/>
      <c r="P35" s="193"/>
      <c r="Q35" s="193"/>
      <c r="R35" s="193"/>
      <c r="S35" s="201"/>
      <c r="T35" s="193"/>
      <c r="U35" s="193"/>
      <c r="V35" s="201"/>
      <c r="W35" s="193"/>
      <c r="X35" s="193"/>
      <c r="Y35" s="201"/>
      <c r="Z35" s="193"/>
      <c r="AA35" s="193"/>
      <c r="AB35" s="201"/>
      <c r="AC35" s="203"/>
      <c r="AD35" s="203"/>
      <c r="AE35" s="203"/>
      <c r="AF35" s="203"/>
      <c r="AG35" s="201"/>
      <c r="AH35" s="203"/>
      <c r="AI35" s="203"/>
      <c r="AJ35" s="203"/>
      <c r="AK35" s="203"/>
      <c r="AL35" s="201"/>
      <c r="AM35" s="193"/>
      <c r="AN35" s="193"/>
      <c r="AO35" s="193"/>
      <c r="AP35" s="193"/>
      <c r="AQ35" s="201"/>
      <c r="AR35" s="216"/>
      <c r="AS35" s="216"/>
      <c r="AT35" s="197"/>
      <c r="AU35" s="198"/>
    </row>
    <row r="36" spans="2:47">
      <c r="B36" s="120" t="s">
        <v>260</v>
      </c>
      <c r="C36" s="63" t="s">
        <v>3</v>
      </c>
      <c r="D36" s="192"/>
      <c r="E36" s="193"/>
      <c r="F36" s="193"/>
      <c r="G36" s="193"/>
      <c r="H36" s="193"/>
      <c r="I36" s="192"/>
      <c r="J36" s="193"/>
      <c r="K36" s="193"/>
      <c r="L36" s="193"/>
      <c r="M36" s="193"/>
      <c r="N36" s="192"/>
      <c r="O36" s="193"/>
      <c r="P36" s="193"/>
      <c r="Q36" s="193"/>
      <c r="R36" s="193"/>
      <c r="S36" s="192"/>
      <c r="T36" s="193"/>
      <c r="U36" s="193"/>
      <c r="V36" s="192"/>
      <c r="W36" s="193"/>
      <c r="X36" s="193"/>
      <c r="Y36" s="192"/>
      <c r="Z36" s="193"/>
      <c r="AA36" s="193"/>
      <c r="AB36" s="192"/>
      <c r="AC36" s="203"/>
      <c r="AD36" s="203"/>
      <c r="AE36" s="203"/>
      <c r="AF36" s="203"/>
      <c r="AG36" s="192"/>
      <c r="AH36" s="203"/>
      <c r="AI36" s="203"/>
      <c r="AJ36" s="203"/>
      <c r="AK36" s="203"/>
      <c r="AL36" s="192"/>
      <c r="AM36" s="193"/>
      <c r="AN36" s="193"/>
      <c r="AO36" s="193"/>
      <c r="AP36" s="193"/>
      <c r="AQ36" s="192"/>
      <c r="AR36" s="196"/>
      <c r="AS36" s="196"/>
      <c r="AT36" s="197"/>
      <c r="AU36" s="198"/>
    </row>
    <row r="37" spans="2:47">
      <c r="B37" s="121" t="s">
        <v>261</v>
      </c>
      <c r="C37" s="63"/>
      <c r="D37" s="201"/>
      <c r="E37" s="199"/>
      <c r="F37" s="199"/>
      <c r="G37" s="199"/>
      <c r="H37" s="199"/>
      <c r="I37" s="201"/>
      <c r="J37" s="199"/>
      <c r="K37" s="199"/>
      <c r="L37" s="199"/>
      <c r="M37" s="199"/>
      <c r="N37" s="201"/>
      <c r="O37" s="199"/>
      <c r="P37" s="199"/>
      <c r="Q37" s="199"/>
      <c r="R37" s="199"/>
      <c r="S37" s="201"/>
      <c r="T37" s="199"/>
      <c r="U37" s="199"/>
      <c r="V37" s="201"/>
      <c r="W37" s="199"/>
      <c r="X37" s="199"/>
      <c r="Y37" s="201"/>
      <c r="Z37" s="199"/>
      <c r="AA37" s="199"/>
      <c r="AB37" s="201"/>
      <c r="AC37" s="203"/>
      <c r="AD37" s="203"/>
      <c r="AE37" s="203"/>
      <c r="AF37" s="203"/>
      <c r="AG37" s="201"/>
      <c r="AH37" s="203"/>
      <c r="AI37" s="203"/>
      <c r="AJ37" s="203"/>
      <c r="AK37" s="203"/>
      <c r="AL37" s="201"/>
      <c r="AM37" s="199"/>
      <c r="AN37" s="199"/>
      <c r="AO37" s="199"/>
      <c r="AP37" s="199"/>
      <c r="AQ37" s="201"/>
      <c r="AR37" s="216"/>
      <c r="AS37" s="216"/>
      <c r="AT37" s="197"/>
      <c r="AU37" s="198"/>
    </row>
    <row r="38" spans="2:47" ht="13.8" customHeight="1">
      <c r="B38" s="103" t="s">
        <v>103</v>
      </c>
      <c r="C38" s="63" t="s">
        <v>40</v>
      </c>
      <c r="D38" s="192"/>
      <c r="E38" s="203"/>
      <c r="F38" s="203"/>
      <c r="G38" s="203"/>
      <c r="H38" s="203"/>
      <c r="I38" s="192"/>
      <c r="J38" s="203"/>
      <c r="K38" s="203"/>
      <c r="L38" s="203"/>
      <c r="M38" s="203"/>
      <c r="N38" s="192"/>
      <c r="O38" s="203"/>
      <c r="P38" s="203"/>
      <c r="Q38" s="203"/>
      <c r="R38" s="203"/>
      <c r="S38" s="192"/>
      <c r="T38" s="203"/>
      <c r="U38" s="203"/>
      <c r="V38" s="192"/>
      <c r="W38" s="203"/>
      <c r="X38" s="203"/>
      <c r="Y38" s="192"/>
      <c r="Z38" s="203"/>
      <c r="AA38" s="203"/>
      <c r="AB38" s="192"/>
      <c r="AC38" s="203"/>
      <c r="AD38" s="203"/>
      <c r="AE38" s="203"/>
      <c r="AF38" s="203"/>
      <c r="AG38" s="192"/>
      <c r="AH38" s="203"/>
      <c r="AI38" s="203"/>
      <c r="AJ38" s="203"/>
      <c r="AK38" s="203"/>
      <c r="AL38" s="192"/>
      <c r="AM38" s="203"/>
      <c r="AN38" s="203"/>
      <c r="AO38" s="203"/>
      <c r="AP38" s="203"/>
      <c r="AQ38" s="192"/>
      <c r="AR38" s="196"/>
      <c r="AS38" s="196"/>
      <c r="AT38" s="197"/>
      <c r="AU38" s="198"/>
    </row>
    <row r="39" spans="2:47" ht="26.4">
      <c r="B39" s="103" t="s">
        <v>69</v>
      </c>
      <c r="C39" s="63"/>
      <c r="D39" s="201"/>
      <c r="E39" s="193"/>
      <c r="F39" s="193"/>
      <c r="G39" s="193"/>
      <c r="H39" s="193"/>
      <c r="I39" s="201"/>
      <c r="J39" s="193"/>
      <c r="K39" s="193"/>
      <c r="L39" s="193"/>
      <c r="M39" s="193"/>
      <c r="N39" s="201"/>
      <c r="O39" s="193"/>
      <c r="P39" s="193"/>
      <c r="Q39" s="193"/>
      <c r="R39" s="193"/>
      <c r="S39" s="201"/>
      <c r="T39" s="193"/>
      <c r="U39" s="193"/>
      <c r="V39" s="201"/>
      <c r="W39" s="193"/>
      <c r="X39" s="193"/>
      <c r="Y39" s="201"/>
      <c r="Z39" s="193"/>
      <c r="AA39" s="193"/>
      <c r="AB39" s="201"/>
      <c r="AC39" s="203"/>
      <c r="AD39" s="203"/>
      <c r="AE39" s="203"/>
      <c r="AF39" s="203"/>
      <c r="AG39" s="201"/>
      <c r="AH39" s="203"/>
      <c r="AI39" s="203"/>
      <c r="AJ39" s="203"/>
      <c r="AK39" s="203"/>
      <c r="AL39" s="201"/>
      <c r="AM39" s="193"/>
      <c r="AN39" s="193"/>
      <c r="AO39" s="193"/>
      <c r="AP39" s="193"/>
      <c r="AQ39" s="201"/>
      <c r="AR39" s="216"/>
      <c r="AS39" s="216"/>
      <c r="AT39" s="197"/>
      <c r="AU39" s="198"/>
    </row>
    <row r="40" spans="2:47">
      <c r="B40" s="121" t="s">
        <v>262</v>
      </c>
      <c r="C40" s="67"/>
      <c r="D40" s="204"/>
      <c r="E40" s="199"/>
      <c r="F40" s="199"/>
      <c r="G40" s="199"/>
      <c r="H40" s="199"/>
      <c r="I40" s="204"/>
      <c r="J40" s="199"/>
      <c r="K40" s="199"/>
      <c r="L40" s="199"/>
      <c r="M40" s="199"/>
      <c r="N40" s="204"/>
      <c r="O40" s="199"/>
      <c r="P40" s="199"/>
      <c r="Q40" s="199"/>
      <c r="R40" s="199"/>
      <c r="S40" s="204"/>
      <c r="T40" s="199"/>
      <c r="U40" s="199"/>
      <c r="V40" s="204"/>
      <c r="W40" s="199"/>
      <c r="X40" s="199"/>
      <c r="Y40" s="204"/>
      <c r="Z40" s="199"/>
      <c r="AA40" s="199"/>
      <c r="AB40" s="204"/>
      <c r="AC40" s="203"/>
      <c r="AD40" s="203"/>
      <c r="AE40" s="203"/>
      <c r="AF40" s="203"/>
      <c r="AG40" s="204"/>
      <c r="AH40" s="203"/>
      <c r="AI40" s="203"/>
      <c r="AJ40" s="203"/>
      <c r="AK40" s="203"/>
      <c r="AL40" s="204"/>
      <c r="AM40" s="199"/>
      <c r="AN40" s="199"/>
      <c r="AO40" s="199"/>
      <c r="AP40" s="199"/>
      <c r="AQ40" s="204"/>
      <c r="AR40" s="197"/>
      <c r="AS40" s="197"/>
      <c r="AT40" s="197"/>
      <c r="AU40" s="198"/>
    </row>
    <row r="41" spans="2:47">
      <c r="B41" s="103" t="s">
        <v>92</v>
      </c>
      <c r="C41" s="63" t="s">
        <v>42</v>
      </c>
      <c r="D41" s="192"/>
      <c r="E41" s="203"/>
      <c r="F41" s="203"/>
      <c r="G41" s="203"/>
      <c r="H41" s="203"/>
      <c r="I41" s="192"/>
      <c r="J41" s="203"/>
      <c r="K41" s="203"/>
      <c r="L41" s="203"/>
      <c r="M41" s="203"/>
      <c r="N41" s="192"/>
      <c r="O41" s="203"/>
      <c r="P41" s="203"/>
      <c r="Q41" s="203"/>
      <c r="R41" s="203"/>
      <c r="S41" s="192"/>
      <c r="T41" s="203"/>
      <c r="U41" s="203"/>
      <c r="V41" s="192"/>
      <c r="W41" s="203"/>
      <c r="X41" s="203"/>
      <c r="Y41" s="192"/>
      <c r="Z41" s="203"/>
      <c r="AA41" s="203"/>
      <c r="AB41" s="192"/>
      <c r="AC41" s="203"/>
      <c r="AD41" s="203"/>
      <c r="AE41" s="203"/>
      <c r="AF41" s="203"/>
      <c r="AG41" s="192"/>
      <c r="AH41" s="203"/>
      <c r="AI41" s="203"/>
      <c r="AJ41" s="203"/>
      <c r="AK41" s="203"/>
      <c r="AL41" s="192"/>
      <c r="AM41" s="203"/>
      <c r="AN41" s="203"/>
      <c r="AO41" s="203"/>
      <c r="AP41" s="203"/>
      <c r="AQ41" s="192"/>
      <c r="AR41" s="196"/>
      <c r="AS41" s="196"/>
      <c r="AT41" s="197"/>
      <c r="AU41" s="198"/>
    </row>
    <row r="42" spans="2:47" s="5" customFormat="1">
      <c r="B42" s="103" t="s">
        <v>73</v>
      </c>
      <c r="C42" s="63"/>
      <c r="D42" s="201"/>
      <c r="E42" s="193"/>
      <c r="F42" s="193"/>
      <c r="G42" s="193"/>
      <c r="H42" s="193"/>
      <c r="I42" s="201"/>
      <c r="J42" s="193"/>
      <c r="K42" s="193"/>
      <c r="L42" s="193"/>
      <c r="M42" s="193"/>
      <c r="N42" s="201"/>
      <c r="O42" s="193"/>
      <c r="P42" s="193"/>
      <c r="Q42" s="193"/>
      <c r="R42" s="193"/>
      <c r="S42" s="201"/>
      <c r="T42" s="193"/>
      <c r="U42" s="193"/>
      <c r="V42" s="201"/>
      <c r="W42" s="193"/>
      <c r="X42" s="193"/>
      <c r="Y42" s="201"/>
      <c r="Z42" s="193"/>
      <c r="AA42" s="193"/>
      <c r="AB42" s="201"/>
      <c r="AC42" s="203"/>
      <c r="AD42" s="203"/>
      <c r="AE42" s="203"/>
      <c r="AF42" s="203"/>
      <c r="AG42" s="201"/>
      <c r="AH42" s="203"/>
      <c r="AI42" s="203"/>
      <c r="AJ42" s="203"/>
      <c r="AK42" s="203"/>
      <c r="AL42" s="201"/>
      <c r="AM42" s="193"/>
      <c r="AN42" s="193"/>
      <c r="AO42" s="193"/>
      <c r="AP42" s="193"/>
      <c r="AQ42" s="201"/>
      <c r="AR42" s="216"/>
      <c r="AS42" s="216"/>
      <c r="AT42" s="197"/>
      <c r="AU42" s="198"/>
    </row>
    <row r="43" spans="2:47">
      <c r="B43" s="120" t="s">
        <v>263</v>
      </c>
      <c r="C43" s="63" t="s">
        <v>46</v>
      </c>
      <c r="D43" s="192"/>
      <c r="E43" s="199"/>
      <c r="F43" s="199"/>
      <c r="G43" s="199"/>
      <c r="H43" s="199"/>
      <c r="I43" s="192"/>
      <c r="J43" s="199"/>
      <c r="K43" s="199"/>
      <c r="L43" s="199"/>
      <c r="M43" s="199"/>
      <c r="N43" s="192"/>
      <c r="O43" s="199"/>
      <c r="P43" s="199"/>
      <c r="Q43" s="199"/>
      <c r="R43" s="199"/>
      <c r="S43" s="192"/>
      <c r="T43" s="199"/>
      <c r="U43" s="199"/>
      <c r="V43" s="192"/>
      <c r="W43" s="199"/>
      <c r="X43" s="199"/>
      <c r="Y43" s="192"/>
      <c r="Z43" s="199"/>
      <c r="AA43" s="199"/>
      <c r="AB43" s="204"/>
      <c r="AC43" s="203"/>
      <c r="AD43" s="203"/>
      <c r="AE43" s="203"/>
      <c r="AF43" s="203"/>
      <c r="AG43" s="192"/>
      <c r="AH43" s="203"/>
      <c r="AI43" s="203"/>
      <c r="AJ43" s="203"/>
      <c r="AK43" s="203"/>
      <c r="AL43" s="192"/>
      <c r="AM43" s="199"/>
      <c r="AN43" s="199"/>
      <c r="AO43" s="199"/>
      <c r="AP43" s="199"/>
      <c r="AQ43" s="192"/>
      <c r="AR43" s="196"/>
      <c r="AS43" s="196"/>
      <c r="AT43" s="197"/>
      <c r="AU43" s="198"/>
    </row>
    <row r="44" spans="2:47">
      <c r="B44" s="121" t="s">
        <v>264</v>
      </c>
      <c r="C44" s="63"/>
      <c r="D44" s="201"/>
      <c r="E44" s="203"/>
      <c r="F44" s="203"/>
      <c r="G44" s="203"/>
      <c r="H44" s="203"/>
      <c r="I44" s="201"/>
      <c r="J44" s="203"/>
      <c r="K44" s="203"/>
      <c r="L44" s="203"/>
      <c r="M44" s="203"/>
      <c r="N44" s="201"/>
      <c r="O44" s="203"/>
      <c r="P44" s="203"/>
      <c r="Q44" s="203"/>
      <c r="R44" s="203"/>
      <c r="S44" s="201"/>
      <c r="T44" s="203"/>
      <c r="U44" s="203"/>
      <c r="V44" s="201"/>
      <c r="W44" s="203"/>
      <c r="X44" s="203"/>
      <c r="Y44" s="201"/>
      <c r="Z44" s="203"/>
      <c r="AA44" s="203"/>
      <c r="AB44" s="204"/>
      <c r="AC44" s="203"/>
      <c r="AD44" s="203"/>
      <c r="AE44" s="203"/>
      <c r="AF44" s="203"/>
      <c r="AG44" s="201"/>
      <c r="AH44" s="203"/>
      <c r="AI44" s="203"/>
      <c r="AJ44" s="203"/>
      <c r="AK44" s="203"/>
      <c r="AL44" s="201"/>
      <c r="AM44" s="203"/>
      <c r="AN44" s="203"/>
      <c r="AO44" s="203"/>
      <c r="AP44" s="203"/>
      <c r="AQ44" s="201"/>
      <c r="AR44" s="216"/>
      <c r="AS44" s="216"/>
      <c r="AT44" s="197"/>
      <c r="AU44" s="198"/>
    </row>
    <row r="45" spans="2:47">
      <c r="B45" s="103" t="s">
        <v>94</v>
      </c>
      <c r="C45" s="63" t="s">
        <v>30</v>
      </c>
      <c r="D45" s="192"/>
      <c r="E45" s="193"/>
      <c r="F45" s="193"/>
      <c r="G45" s="193"/>
      <c r="H45" s="193"/>
      <c r="I45" s="192"/>
      <c r="J45" s="193"/>
      <c r="K45" s="193"/>
      <c r="L45" s="193"/>
      <c r="M45" s="193"/>
      <c r="N45" s="192"/>
      <c r="O45" s="193"/>
      <c r="P45" s="193"/>
      <c r="Q45" s="193"/>
      <c r="R45" s="193"/>
      <c r="S45" s="192"/>
      <c r="T45" s="193"/>
      <c r="U45" s="193"/>
      <c r="V45" s="192"/>
      <c r="W45" s="193"/>
      <c r="X45" s="193"/>
      <c r="Y45" s="192"/>
      <c r="Z45" s="193"/>
      <c r="AA45" s="193"/>
      <c r="AB45" s="192"/>
      <c r="AC45" s="203"/>
      <c r="AD45" s="203"/>
      <c r="AE45" s="203"/>
      <c r="AF45" s="203"/>
      <c r="AG45" s="192"/>
      <c r="AH45" s="203"/>
      <c r="AI45" s="203"/>
      <c r="AJ45" s="203"/>
      <c r="AK45" s="203"/>
      <c r="AL45" s="192"/>
      <c r="AM45" s="193"/>
      <c r="AN45" s="193"/>
      <c r="AO45" s="193"/>
      <c r="AP45" s="193"/>
      <c r="AQ45" s="192"/>
      <c r="AR45" s="196"/>
      <c r="AS45" s="196"/>
      <c r="AT45" s="197"/>
      <c r="AU45" s="198"/>
    </row>
    <row r="46" spans="2:47">
      <c r="B46" s="120" t="s">
        <v>95</v>
      </c>
      <c r="C46" s="63" t="s">
        <v>31</v>
      </c>
      <c r="D46" s="192"/>
      <c r="E46" s="193"/>
      <c r="F46" s="193"/>
      <c r="G46" s="193"/>
      <c r="H46" s="193"/>
      <c r="I46" s="192"/>
      <c r="J46" s="193"/>
      <c r="K46" s="193"/>
      <c r="L46" s="193"/>
      <c r="M46" s="193"/>
      <c r="N46" s="192"/>
      <c r="O46" s="193"/>
      <c r="P46" s="193"/>
      <c r="Q46" s="193"/>
      <c r="R46" s="193"/>
      <c r="S46" s="192"/>
      <c r="T46" s="193"/>
      <c r="U46" s="193"/>
      <c r="V46" s="192"/>
      <c r="W46" s="193"/>
      <c r="X46" s="193"/>
      <c r="Y46" s="192"/>
      <c r="Z46" s="193"/>
      <c r="AA46" s="193"/>
      <c r="AB46" s="192"/>
      <c r="AC46" s="203"/>
      <c r="AD46" s="203"/>
      <c r="AE46" s="203"/>
      <c r="AF46" s="203"/>
      <c r="AG46" s="192"/>
      <c r="AH46" s="203"/>
      <c r="AI46" s="203"/>
      <c r="AJ46" s="203"/>
      <c r="AK46" s="203"/>
      <c r="AL46" s="192"/>
      <c r="AM46" s="193"/>
      <c r="AN46" s="193"/>
      <c r="AO46" s="193"/>
      <c r="AP46" s="193"/>
      <c r="AQ46" s="192"/>
      <c r="AR46" s="196"/>
      <c r="AS46" s="196"/>
      <c r="AT46" s="197"/>
      <c r="AU46" s="198"/>
    </row>
    <row r="47" spans="2:47">
      <c r="B47" s="120" t="s">
        <v>96</v>
      </c>
      <c r="C47" s="63" t="s">
        <v>32</v>
      </c>
      <c r="D47" s="192"/>
      <c r="E47" s="199"/>
      <c r="F47" s="199"/>
      <c r="G47" s="199"/>
      <c r="H47" s="199"/>
      <c r="I47" s="192"/>
      <c r="J47" s="199"/>
      <c r="K47" s="199"/>
      <c r="L47" s="199"/>
      <c r="M47" s="199"/>
      <c r="N47" s="192"/>
      <c r="O47" s="199"/>
      <c r="P47" s="199"/>
      <c r="Q47" s="199"/>
      <c r="R47" s="199"/>
      <c r="S47" s="192"/>
      <c r="T47" s="199"/>
      <c r="U47" s="199"/>
      <c r="V47" s="192"/>
      <c r="W47" s="199"/>
      <c r="X47" s="199"/>
      <c r="Y47" s="192"/>
      <c r="Z47" s="199"/>
      <c r="AA47" s="199"/>
      <c r="AB47" s="192"/>
      <c r="AC47" s="203"/>
      <c r="AD47" s="203"/>
      <c r="AE47" s="203"/>
      <c r="AF47" s="203"/>
      <c r="AG47" s="192"/>
      <c r="AH47" s="203"/>
      <c r="AI47" s="203"/>
      <c r="AJ47" s="203"/>
      <c r="AK47" s="203"/>
      <c r="AL47" s="192"/>
      <c r="AM47" s="199"/>
      <c r="AN47" s="199"/>
      <c r="AO47" s="199"/>
      <c r="AP47" s="199"/>
      <c r="AQ47" s="192"/>
      <c r="AR47" s="196"/>
      <c r="AS47" s="196"/>
      <c r="AT47" s="197"/>
      <c r="AU47" s="198"/>
    </row>
    <row r="48" spans="2:47">
      <c r="B48" s="121" t="s">
        <v>265</v>
      </c>
      <c r="C48" s="63"/>
      <c r="D48" s="201"/>
      <c r="E48" s="203"/>
      <c r="F48" s="203"/>
      <c r="G48" s="203"/>
      <c r="H48" s="203"/>
      <c r="I48" s="201"/>
      <c r="J48" s="203"/>
      <c r="K48" s="203"/>
      <c r="L48" s="203"/>
      <c r="M48" s="203"/>
      <c r="N48" s="201"/>
      <c r="O48" s="203"/>
      <c r="P48" s="203"/>
      <c r="Q48" s="203"/>
      <c r="R48" s="203"/>
      <c r="S48" s="201"/>
      <c r="T48" s="203"/>
      <c r="U48" s="203"/>
      <c r="V48" s="201"/>
      <c r="W48" s="203"/>
      <c r="X48" s="203"/>
      <c r="Y48" s="201"/>
      <c r="Z48" s="203"/>
      <c r="AA48" s="203"/>
      <c r="AB48" s="201"/>
      <c r="AC48" s="203"/>
      <c r="AD48" s="203"/>
      <c r="AE48" s="203"/>
      <c r="AF48" s="203"/>
      <c r="AG48" s="201"/>
      <c r="AH48" s="203"/>
      <c r="AI48" s="203"/>
      <c r="AJ48" s="203"/>
      <c r="AK48" s="203"/>
      <c r="AL48" s="201"/>
      <c r="AM48" s="203"/>
      <c r="AN48" s="203"/>
      <c r="AO48" s="203"/>
      <c r="AP48" s="203"/>
      <c r="AQ48" s="201"/>
      <c r="AR48" s="216"/>
      <c r="AS48" s="216"/>
      <c r="AT48" s="197"/>
      <c r="AU48" s="198"/>
    </row>
    <row r="49" spans="2:47">
      <c r="B49" s="120" t="s">
        <v>97</v>
      </c>
      <c r="C49" s="63" t="s">
        <v>33</v>
      </c>
      <c r="D49" s="192"/>
      <c r="E49" s="193"/>
      <c r="F49" s="193"/>
      <c r="G49" s="193"/>
      <c r="H49" s="193"/>
      <c r="I49" s="192"/>
      <c r="J49" s="193"/>
      <c r="K49" s="193"/>
      <c r="L49" s="193"/>
      <c r="M49" s="193"/>
      <c r="N49" s="192"/>
      <c r="O49" s="193"/>
      <c r="P49" s="193"/>
      <c r="Q49" s="193"/>
      <c r="R49" s="193"/>
      <c r="S49" s="192"/>
      <c r="T49" s="193"/>
      <c r="U49" s="193"/>
      <c r="V49" s="192"/>
      <c r="W49" s="193"/>
      <c r="X49" s="193"/>
      <c r="Y49" s="192"/>
      <c r="Z49" s="193"/>
      <c r="AA49" s="193"/>
      <c r="AB49" s="192"/>
      <c r="AC49" s="203"/>
      <c r="AD49" s="203"/>
      <c r="AE49" s="203"/>
      <c r="AF49" s="203"/>
      <c r="AG49" s="192"/>
      <c r="AH49" s="203"/>
      <c r="AI49" s="203"/>
      <c r="AJ49" s="203"/>
      <c r="AK49" s="203"/>
      <c r="AL49" s="192"/>
      <c r="AM49" s="193"/>
      <c r="AN49" s="193"/>
      <c r="AO49" s="193"/>
      <c r="AP49" s="193"/>
      <c r="AQ49" s="192"/>
      <c r="AR49" s="196"/>
      <c r="AS49" s="196"/>
      <c r="AT49" s="197"/>
      <c r="AU49" s="198"/>
    </row>
    <row r="50" spans="2:47">
      <c r="B50" s="120" t="s">
        <v>98</v>
      </c>
      <c r="C50" s="63" t="s">
        <v>34</v>
      </c>
      <c r="D50" s="192"/>
      <c r="E50" s="199"/>
      <c r="F50" s="199"/>
      <c r="G50" s="199"/>
      <c r="H50" s="199"/>
      <c r="I50" s="192"/>
      <c r="J50" s="199"/>
      <c r="K50" s="199"/>
      <c r="L50" s="199"/>
      <c r="M50" s="199"/>
      <c r="N50" s="192"/>
      <c r="O50" s="199"/>
      <c r="P50" s="199"/>
      <c r="Q50" s="199"/>
      <c r="R50" s="199"/>
      <c r="S50" s="192"/>
      <c r="T50" s="199"/>
      <c r="U50" s="199"/>
      <c r="V50" s="192"/>
      <c r="W50" s="199"/>
      <c r="X50" s="199"/>
      <c r="Y50" s="192"/>
      <c r="Z50" s="199"/>
      <c r="AA50" s="199"/>
      <c r="AB50" s="192"/>
      <c r="AC50" s="203"/>
      <c r="AD50" s="203"/>
      <c r="AE50" s="203"/>
      <c r="AF50" s="203"/>
      <c r="AG50" s="192"/>
      <c r="AH50" s="203"/>
      <c r="AI50" s="203"/>
      <c r="AJ50" s="203"/>
      <c r="AK50" s="203"/>
      <c r="AL50" s="192"/>
      <c r="AM50" s="199"/>
      <c r="AN50" s="199"/>
      <c r="AO50" s="199"/>
      <c r="AP50" s="199"/>
      <c r="AQ50" s="192"/>
      <c r="AR50" s="196"/>
      <c r="AS50" s="196"/>
      <c r="AT50" s="197"/>
      <c r="AU50" s="198"/>
    </row>
    <row r="51" spans="2:47" s="5" customFormat="1">
      <c r="B51" s="120" t="s">
        <v>266</v>
      </c>
      <c r="C51" s="63"/>
      <c r="D51" s="192"/>
      <c r="E51" s="193"/>
      <c r="F51" s="193"/>
      <c r="G51" s="193"/>
      <c r="H51" s="193"/>
      <c r="I51" s="192"/>
      <c r="J51" s="193"/>
      <c r="K51" s="193"/>
      <c r="L51" s="193"/>
      <c r="M51" s="193"/>
      <c r="N51" s="192"/>
      <c r="O51" s="193"/>
      <c r="P51" s="193"/>
      <c r="Q51" s="193"/>
      <c r="R51" s="193"/>
      <c r="S51" s="192"/>
      <c r="T51" s="193"/>
      <c r="U51" s="193"/>
      <c r="V51" s="192"/>
      <c r="W51" s="193"/>
      <c r="X51" s="193"/>
      <c r="Y51" s="192"/>
      <c r="Z51" s="193"/>
      <c r="AA51" s="193"/>
      <c r="AB51" s="192"/>
      <c r="AC51" s="203"/>
      <c r="AD51" s="203"/>
      <c r="AE51" s="203"/>
      <c r="AF51" s="203"/>
      <c r="AG51" s="192"/>
      <c r="AH51" s="203"/>
      <c r="AI51" s="203"/>
      <c r="AJ51" s="203"/>
      <c r="AK51" s="203"/>
      <c r="AL51" s="192"/>
      <c r="AM51" s="193"/>
      <c r="AN51" s="193"/>
      <c r="AO51" s="193"/>
      <c r="AP51" s="193"/>
      <c r="AQ51" s="192"/>
      <c r="AR51" s="196"/>
      <c r="AS51" s="196"/>
      <c r="AT51" s="197"/>
      <c r="AU51" s="198"/>
    </row>
    <row r="52" spans="2:47">
      <c r="B52" s="120" t="s">
        <v>267</v>
      </c>
      <c r="C52" s="63" t="s">
        <v>4</v>
      </c>
      <c r="D52" s="192"/>
      <c r="E52" s="193"/>
      <c r="F52" s="193"/>
      <c r="G52" s="193"/>
      <c r="H52" s="193"/>
      <c r="I52" s="192"/>
      <c r="J52" s="193"/>
      <c r="K52" s="193"/>
      <c r="L52" s="193"/>
      <c r="M52" s="193"/>
      <c r="N52" s="192"/>
      <c r="O52" s="193"/>
      <c r="P52" s="193"/>
      <c r="Q52" s="193"/>
      <c r="R52" s="193"/>
      <c r="S52" s="192"/>
      <c r="T52" s="193"/>
      <c r="U52" s="193"/>
      <c r="V52" s="192"/>
      <c r="W52" s="193"/>
      <c r="X52" s="193"/>
      <c r="Y52" s="192"/>
      <c r="Z52" s="193"/>
      <c r="AA52" s="193"/>
      <c r="AB52" s="192"/>
      <c r="AC52" s="203"/>
      <c r="AD52" s="203"/>
      <c r="AE52" s="203"/>
      <c r="AF52" s="203"/>
      <c r="AG52" s="192"/>
      <c r="AH52" s="203"/>
      <c r="AI52" s="203"/>
      <c r="AJ52" s="203"/>
      <c r="AK52" s="203"/>
      <c r="AL52" s="192"/>
      <c r="AM52" s="193"/>
      <c r="AN52" s="193"/>
      <c r="AO52" s="193"/>
      <c r="AP52" s="193"/>
      <c r="AQ52" s="192"/>
      <c r="AR52" s="196"/>
      <c r="AS52" s="196"/>
      <c r="AT52" s="197"/>
      <c r="AU52" s="198"/>
    </row>
    <row r="53" spans="2:47" s="5" customFormat="1">
      <c r="B53" s="120" t="s">
        <v>268</v>
      </c>
      <c r="C53" s="63" t="s">
        <v>5</v>
      </c>
      <c r="D53" s="192"/>
      <c r="E53" s="193"/>
      <c r="F53" s="193"/>
      <c r="G53" s="193"/>
      <c r="H53" s="193"/>
      <c r="I53" s="192"/>
      <c r="J53" s="193"/>
      <c r="K53" s="193"/>
      <c r="L53" s="193"/>
      <c r="M53" s="193"/>
      <c r="N53" s="192"/>
      <c r="O53" s="193"/>
      <c r="P53" s="193"/>
      <c r="Q53" s="193"/>
      <c r="R53" s="193"/>
      <c r="S53" s="192"/>
      <c r="T53" s="193"/>
      <c r="U53" s="193"/>
      <c r="V53" s="192"/>
      <c r="W53" s="193"/>
      <c r="X53" s="193"/>
      <c r="Y53" s="192"/>
      <c r="Z53" s="193"/>
      <c r="AA53" s="193"/>
      <c r="AB53" s="192"/>
      <c r="AC53" s="203"/>
      <c r="AD53" s="203"/>
      <c r="AE53" s="203"/>
      <c r="AF53" s="203"/>
      <c r="AG53" s="192"/>
      <c r="AH53" s="203"/>
      <c r="AI53" s="203"/>
      <c r="AJ53" s="203"/>
      <c r="AK53" s="203"/>
      <c r="AL53" s="192"/>
      <c r="AM53" s="193"/>
      <c r="AN53" s="193"/>
      <c r="AO53" s="193"/>
      <c r="AP53" s="193"/>
      <c r="AQ53" s="192"/>
      <c r="AR53" s="196"/>
      <c r="AS53" s="196"/>
      <c r="AT53" s="197"/>
      <c r="AU53" s="198"/>
    </row>
    <row r="54" spans="2:47" s="96" customFormat="1">
      <c r="B54" s="110" t="s">
        <v>269</v>
      </c>
      <c r="C54" s="95" t="s">
        <v>63</v>
      </c>
      <c r="D54" s="263">
        <f ca="1">D23+D26-D28+D30-D32+D34-D36+D38+D41-D43+D45+D46-D47-D49+D50+D51+D52+D53</f>
        <v>0</v>
      </c>
      <c r="E54" s="264">
        <f ca="1">E24+E27+E31+E35-E36+E39+E42+E45+E46-E49+E51+E52+E53</f>
        <v>0</v>
      </c>
      <c r="F54" s="264">
        <f ca="1">F24+F27+F31+F35-F36+F39+F42+F45+F46-F49+F51+F52+F53</f>
        <v>0</v>
      </c>
      <c r="G54" s="264">
        <f ca="1">G24+G27+G31+G35-G36+G39+G42+G45+G46-G49+G51+G52+G53</f>
        <v>0</v>
      </c>
      <c r="H54" s="264">
        <f ca="1">H24+H27+H31+H35-H36+H39+H42+H45+H46-H49+H51+H52+H53</f>
        <v>0</v>
      </c>
      <c r="I54" s="263">
        <f ca="1">I23+I26-I28+I30-I32+I34-I36+I38+I41-I43+I45+I46-I47-I49+I50+I51+I52+I53</f>
        <v>0</v>
      </c>
      <c r="J54" s="264">
        <f ca="1">J24+J27+J31+J35-J36+J39+J42+J45+J46-J49+J51+J52+J53</f>
        <v>0</v>
      </c>
      <c r="K54" s="264">
        <f ca="1">K24+K27+K31+K35-K36+K39+K42+K45+K46-K49+K51+K52+K53</f>
        <v>0</v>
      </c>
      <c r="L54" s="264">
        <f ca="1">L24+L27+L31+L35-L36+L39+L42+L45+L46-L49+L51+L52+L53</f>
        <v>0</v>
      </c>
      <c r="M54" s="264">
        <f ca="1">M24+M27+M31+M35-M36+M39+M42+M45+M46-M49+M51+M52+M53</f>
        <v>0</v>
      </c>
      <c r="N54" s="263">
        <f ca="1">N23+N26-N28+N30-N32+N34-N36+N38+N41-N43+N45+N46-N47-N49+N50+N51+N52+N53</f>
        <v>0</v>
      </c>
      <c r="O54" s="264">
        <f ca="1">O24+O27+O31+O35-O36+O39+O42+O45+O46-O49+O51+O52+O53</f>
        <v>0</v>
      </c>
      <c r="P54" s="264">
        <f ca="1">P24+P27+P31+P35-P36+P39+P42+P45+P46-P49+P51+P52+P53</f>
        <v>0</v>
      </c>
      <c r="Q54" s="264">
        <f ca="1">Q24+Q27+Q31+Q35-Q36+Q39+Q42+Q45+Q46-Q49+Q51+Q52+Q53</f>
        <v>0</v>
      </c>
      <c r="R54" s="264">
        <f ca="1">R24+R27+R31+R35-R36+R39+R42+R45+R46-R49+R51+R52+R53</f>
        <v>0</v>
      </c>
      <c r="S54" s="263">
        <f ca="1">S23+S26-S28+S30-S32+S34-S36+S38+S41-S43+S45+S46-S47-S49+S50+S51+S52+S53</f>
        <v>0</v>
      </c>
      <c r="T54" s="264">
        <f ca="1">T24+T27+T31+T35-T36+T39+T42+T45+T46-T49+T51+T52+T53</f>
        <v>0</v>
      </c>
      <c r="U54" s="264">
        <f ca="1">U24+U27+U31+U35-U36+U39+U42+U45+U46-U49+U51+U52+U53</f>
        <v>0</v>
      </c>
      <c r="V54" s="263">
        <f ca="1">V23+V26-V28+V30-V32+V34-V36+V38+V41-V43+V45+V46-V47-V49+V50+V51+V52+V53</f>
        <v>0</v>
      </c>
      <c r="W54" s="264">
        <f ca="1">W24+W27+W31+W35-W36+W39+W42+W45+W46-W49+W51+W52+W53</f>
        <v>0</v>
      </c>
      <c r="X54" s="264">
        <f ca="1">X24+X27+X31+X35-X36+X39+X42+X45+X46-X49+X51+X52+X53</f>
        <v>0</v>
      </c>
      <c r="Y54" s="263">
        <f ca="1">Y23+Y26-Y28+Y30-Y32+Y34-Y36+Y38+Y41-Y43+Y45+Y46-Y47-Y49+Y50+Y51+Y52+Y53</f>
        <v>0</v>
      </c>
      <c r="Z54" s="264">
        <f ca="1">Z24+Z27+Z31+Z35-Z36+Z39+Z42+Z45+Z46-Z49+Z51+Z52+Z53</f>
        <v>0</v>
      </c>
      <c r="AA54" s="264">
        <f ca="1">AA24+AA27+AA31+AA35-AA36+AA39+AA42+AA45+AA46-AA49+AA51+AA52+AA53</f>
        <v>0</v>
      </c>
      <c r="AB54" s="263"/>
      <c r="AC54" s="265"/>
      <c r="AD54" s="265"/>
      <c r="AE54" s="265"/>
      <c r="AF54" s="265"/>
      <c r="AG54" s="263"/>
      <c r="AH54" s="265"/>
      <c r="AI54" s="265"/>
      <c r="AJ54" s="265"/>
      <c r="AK54" s="265"/>
      <c r="AL54" s="263">
        <f ca="1">AL23+AL26-AL28+AL30-AL32+AL34-AL36+AL38+AL41-AL43+AL45+AL46-AL47-AL49+AL50+AL51+AL52+AL53</f>
        <v>0</v>
      </c>
      <c r="AM54" s="264">
        <f ca="1">AM24+AM27+AM31+AM35-AM36+AM39+AM42+AM45+AM46-AM49+AM51+AM52+AM53</f>
        <v>0</v>
      </c>
      <c r="AN54" s="264">
        <f ca="1">AN24+AN27+AN31+AN35-AN36+AN39+AN42+AN45+AN46-AN49+AN51+AN52+AN53</f>
        <v>0</v>
      </c>
      <c r="AO54" s="264">
        <f ca="1">AO24+AO27+AO31+AO35-AO36+AO39+AO42+AO45+AO46-AO49+AO51+AO52+AO53</f>
        <v>0</v>
      </c>
      <c r="AP54" s="264">
        <f ca="1">AP24+AP27+AP31+AP35-AP36+AP39+AP42+AP45+AP46-AP49+AP51+AP52+AP53</f>
        <v>0</v>
      </c>
      <c r="AQ54" s="263">
        <f ca="1">AQ23+AQ26-AQ28+AQ30-AQ32+AQ34-AQ36+AQ38+AQ41-AQ43+AQ45+AQ46-AQ47-AQ49+AQ50+AQ51+AQ52+AQ53</f>
        <v>0</v>
      </c>
      <c r="AR54" s="266">
        <f ca="1">AR23+AR26-AR28+AR30-AR32+AR34-AR36+AR38+AR41-AR43+AR45+AR46-AR47-AR49+AR50+AR51+AR52+AR53</f>
        <v>0</v>
      </c>
      <c r="AS54" s="266">
        <f ca="1">AS23+AS26-AS28+AS30-AS32+AS34-AS36+AS38+AS41-AS43+AS45+AS46-AS47-AS49+AS50+AS51+AS52+AS53</f>
        <v>0</v>
      </c>
      <c r="AT54" s="267"/>
      <c r="AU54" s="268"/>
    </row>
    <row r="55" spans="2:47" ht="26.4">
      <c r="B55" s="110" t="s">
        <v>413</v>
      </c>
      <c r="C55" s="68" t="s">
        <v>28</v>
      </c>
      <c r="D55" s="263">
        <f t="shared" ref="D55:M55" ca="1" si="0">MIN(MAX(0,D56),MAX(0,D57))</f>
        <v>0</v>
      </c>
      <c r="E55" s="264">
        <f t="shared" ca="1" si="0"/>
        <v>0</v>
      </c>
      <c r="F55" s="264">
        <f t="shared" ca="1" si="0"/>
        <v>0</v>
      </c>
      <c r="G55" s="264">
        <f t="shared" ca="1" si="0"/>
        <v>0</v>
      </c>
      <c r="H55" s="264">
        <f t="shared" ca="1" si="0"/>
        <v>0</v>
      </c>
      <c r="I55" s="263">
        <f t="shared" ca="1" si="0"/>
        <v>0</v>
      </c>
      <c r="J55" s="264">
        <f t="shared" ca="1" si="0"/>
        <v>0</v>
      </c>
      <c r="K55" s="264">
        <f t="shared" ca="1" si="0"/>
        <v>0</v>
      </c>
      <c r="L55" s="264">
        <f t="shared" ca="1" si="0"/>
        <v>0</v>
      </c>
      <c r="M55" s="264">
        <f t="shared" ca="1" si="0"/>
        <v>0</v>
      </c>
      <c r="N55" s="263">
        <f t="shared" ref="N55:AS55" ca="1" si="1">MIN(MAX(0,N56),MAX(0,N57))</f>
        <v>0</v>
      </c>
      <c r="O55" s="264">
        <f t="shared" ca="1" si="1"/>
        <v>0</v>
      </c>
      <c r="P55" s="264">
        <f t="shared" ca="1" si="1"/>
        <v>0</v>
      </c>
      <c r="Q55" s="264">
        <f t="shared" ca="1" si="1"/>
        <v>0</v>
      </c>
      <c r="R55" s="264">
        <f t="shared" ca="1" si="1"/>
        <v>0</v>
      </c>
      <c r="S55" s="263">
        <f t="shared" ca="1" si="1"/>
        <v>0</v>
      </c>
      <c r="T55" s="264">
        <f t="shared" ca="1" si="1"/>
        <v>0</v>
      </c>
      <c r="U55" s="264">
        <f t="shared" ca="1" si="1"/>
        <v>0</v>
      </c>
      <c r="V55" s="263">
        <f t="shared" ca="1" si="1"/>
        <v>0</v>
      </c>
      <c r="W55" s="264">
        <f t="shared" ca="1" si="1"/>
        <v>0</v>
      </c>
      <c r="X55" s="264">
        <f t="shared" ca="1" si="1"/>
        <v>0</v>
      </c>
      <c r="Y55" s="263">
        <f t="shared" ca="1" si="1"/>
        <v>0</v>
      </c>
      <c r="Z55" s="264">
        <f t="shared" ca="1" si="1"/>
        <v>0</v>
      </c>
      <c r="AA55" s="264">
        <f t="shared" ca="1" si="1"/>
        <v>0</v>
      </c>
      <c r="AB55" s="263"/>
      <c r="AC55" s="203"/>
      <c r="AD55" s="203"/>
      <c r="AE55" s="203"/>
      <c r="AF55" s="203"/>
      <c r="AG55" s="263"/>
      <c r="AH55" s="203"/>
      <c r="AI55" s="203"/>
      <c r="AJ55" s="203"/>
      <c r="AK55" s="203"/>
      <c r="AL55" s="263">
        <f t="shared" ca="1" si="1"/>
        <v>0</v>
      </c>
      <c r="AM55" s="264">
        <f t="shared" ca="1" si="1"/>
        <v>0</v>
      </c>
      <c r="AN55" s="264">
        <f t="shared" ca="1" si="1"/>
        <v>0</v>
      </c>
      <c r="AO55" s="264">
        <f t="shared" ca="1" si="1"/>
        <v>0</v>
      </c>
      <c r="AP55" s="264">
        <f t="shared" ca="1" si="1"/>
        <v>0</v>
      </c>
      <c r="AQ55" s="263">
        <f t="shared" ca="1" si="1"/>
        <v>0</v>
      </c>
      <c r="AR55" s="266">
        <f t="shared" ca="1" si="1"/>
        <v>0</v>
      </c>
      <c r="AS55" s="266">
        <f t="shared" ca="1" si="1"/>
        <v>0</v>
      </c>
      <c r="AT55" s="197"/>
      <c r="AU55" s="198"/>
    </row>
    <row r="56" spans="2:47" ht="13.2" customHeight="1">
      <c r="B56" s="120" t="s">
        <v>99</v>
      </c>
      <c r="C56" s="68" t="s">
        <v>355</v>
      </c>
      <c r="D56" s="192"/>
      <c r="E56" s="193"/>
      <c r="F56" s="193"/>
      <c r="G56" s="193"/>
      <c r="H56" s="193"/>
      <c r="I56" s="192"/>
      <c r="J56" s="193"/>
      <c r="K56" s="193"/>
      <c r="L56" s="193"/>
      <c r="M56" s="193"/>
      <c r="N56" s="192"/>
      <c r="O56" s="193"/>
      <c r="P56" s="193"/>
      <c r="Q56" s="193"/>
      <c r="R56" s="193"/>
      <c r="S56" s="192"/>
      <c r="T56" s="193"/>
      <c r="U56" s="193"/>
      <c r="V56" s="192"/>
      <c r="W56" s="193"/>
      <c r="X56" s="193"/>
      <c r="Y56" s="192"/>
      <c r="Z56" s="193"/>
      <c r="AA56" s="193"/>
      <c r="AB56" s="192"/>
      <c r="AC56" s="203"/>
      <c r="AD56" s="203"/>
      <c r="AE56" s="203"/>
      <c r="AF56" s="203"/>
      <c r="AG56" s="192"/>
      <c r="AH56" s="203"/>
      <c r="AI56" s="203"/>
      <c r="AJ56" s="203"/>
      <c r="AK56" s="203"/>
      <c r="AL56" s="192"/>
      <c r="AM56" s="193"/>
      <c r="AN56" s="193"/>
      <c r="AO56" s="193"/>
      <c r="AP56" s="193"/>
      <c r="AQ56" s="192"/>
      <c r="AR56" s="196"/>
      <c r="AS56" s="196"/>
      <c r="AT56" s="196"/>
      <c r="AU56" s="198"/>
    </row>
    <row r="57" spans="2:47">
      <c r="B57" s="120" t="s">
        <v>100</v>
      </c>
      <c r="C57" s="68" t="s">
        <v>29</v>
      </c>
      <c r="D57" s="192"/>
      <c r="E57" s="193"/>
      <c r="F57" s="193"/>
      <c r="G57" s="193"/>
      <c r="H57" s="193"/>
      <c r="I57" s="192"/>
      <c r="J57" s="193"/>
      <c r="K57" s="193"/>
      <c r="L57" s="193"/>
      <c r="M57" s="193"/>
      <c r="N57" s="192"/>
      <c r="O57" s="193"/>
      <c r="P57" s="193"/>
      <c r="Q57" s="193"/>
      <c r="R57" s="193"/>
      <c r="S57" s="192"/>
      <c r="T57" s="193"/>
      <c r="U57" s="193"/>
      <c r="V57" s="192"/>
      <c r="W57" s="193"/>
      <c r="X57" s="193"/>
      <c r="Y57" s="192"/>
      <c r="Z57" s="193"/>
      <c r="AA57" s="193"/>
      <c r="AB57" s="192"/>
      <c r="AC57" s="203"/>
      <c r="AD57" s="203"/>
      <c r="AE57" s="203"/>
      <c r="AF57" s="203"/>
      <c r="AG57" s="192"/>
      <c r="AH57" s="203"/>
      <c r="AI57" s="203"/>
      <c r="AJ57" s="203"/>
      <c r="AK57" s="203"/>
      <c r="AL57" s="192"/>
      <c r="AM57" s="193"/>
      <c r="AN57" s="193"/>
      <c r="AO57" s="193"/>
      <c r="AP57" s="193"/>
      <c r="AQ57" s="192"/>
      <c r="AR57" s="196"/>
      <c r="AS57" s="196"/>
      <c r="AT57" s="196"/>
      <c r="AU57" s="198"/>
    </row>
    <row r="58" spans="2:47" s="5" customFormat="1" ht="13.8" thickBot="1">
      <c r="B58" s="124" t="s">
        <v>553</v>
      </c>
      <c r="C58" s="125"/>
      <c r="D58" s="269"/>
      <c r="E58" s="270"/>
      <c r="F58" s="270"/>
      <c r="G58" s="270"/>
      <c r="H58" s="270"/>
      <c r="I58" s="271"/>
      <c r="J58" s="272"/>
      <c r="K58" s="272"/>
      <c r="L58" s="272"/>
      <c r="M58" s="272"/>
      <c r="N58" s="271"/>
      <c r="O58" s="272"/>
      <c r="P58" s="272"/>
      <c r="Q58" s="272"/>
      <c r="R58" s="272"/>
      <c r="S58" s="271"/>
      <c r="T58" s="272"/>
      <c r="U58" s="272"/>
      <c r="V58" s="271"/>
      <c r="W58" s="272"/>
      <c r="X58" s="272"/>
      <c r="Y58" s="271"/>
      <c r="Z58" s="272"/>
      <c r="AA58" s="272"/>
      <c r="AB58" s="271"/>
      <c r="AC58" s="273"/>
      <c r="AD58" s="273"/>
      <c r="AE58" s="273"/>
      <c r="AF58" s="274"/>
      <c r="AG58" s="271"/>
      <c r="AH58" s="273"/>
      <c r="AI58" s="273"/>
      <c r="AJ58" s="273"/>
      <c r="AK58" s="274"/>
      <c r="AL58" s="271"/>
      <c r="AM58" s="272"/>
      <c r="AN58" s="272"/>
      <c r="AO58" s="272"/>
      <c r="AP58" s="272"/>
      <c r="AQ58" s="271"/>
      <c r="AR58" s="275"/>
      <c r="AS58" s="275"/>
      <c r="AT58" s="275"/>
      <c r="AU58" s="276"/>
    </row>
    <row r="59" spans="2:47">
      <c r="C59" s="5"/>
    </row>
    <row r="60" spans="2:47" ht="13.5" customHeight="1">
      <c r="B60" s="46"/>
    </row>
    <row r="61" spans="2:47"/>
    <row r="62" spans="2:47" hidden="1"/>
  </sheetData>
  <dataConsolidate link="1"/>
  <conditionalFormatting sqref="X18:X19">
    <cfRule type="cellIs" dxfId="514" priority="384" stopIfTrue="1" operator="lessThan">
      <formula>0</formula>
    </cfRule>
  </conditionalFormatting>
  <conditionalFormatting sqref="Y11:Y14">
    <cfRule type="cellIs" dxfId="513" priority="382" stopIfTrue="1" operator="lessThan">
      <formula>0</formula>
    </cfRule>
  </conditionalFormatting>
  <conditionalFormatting sqref="AL18:AL19">
    <cfRule type="cellIs" dxfId="512" priority="358" stopIfTrue="1" operator="lessThan">
      <formula>0</formula>
    </cfRule>
  </conditionalFormatting>
  <conditionalFormatting sqref="AS47">
    <cfRule type="cellIs" dxfId="511" priority="27" stopIfTrue="1" operator="lessThan">
      <formula>0</formula>
    </cfRule>
  </conditionalFormatting>
  <conditionalFormatting sqref="AQ26">
    <cfRule type="cellIs" dxfId="510" priority="62" stopIfTrue="1" operator="lessThan">
      <formula>0</formula>
    </cfRule>
  </conditionalFormatting>
  <conditionalFormatting sqref="AR26">
    <cfRule type="cellIs" dxfId="509" priority="61" stopIfTrue="1" operator="lessThan">
      <formula>0</formula>
    </cfRule>
  </conditionalFormatting>
  <conditionalFormatting sqref="D5:D7">
    <cfRule type="cellIs" dxfId="508" priority="480" stopIfTrue="1" operator="lessThan">
      <formula>0</formula>
    </cfRule>
  </conditionalFormatting>
  <conditionalFormatting sqref="AS51">
    <cfRule type="cellIs" dxfId="507" priority="18" stopIfTrue="1" operator="lessThan">
      <formula>0</formula>
    </cfRule>
  </conditionalFormatting>
  <conditionalFormatting sqref="I5:I7">
    <cfRule type="cellIs" dxfId="506" priority="478" stopIfTrue="1" operator="lessThan">
      <formula>0</formula>
    </cfRule>
  </conditionalFormatting>
  <conditionalFormatting sqref="AR52">
    <cfRule type="cellIs" dxfId="505" priority="16" stopIfTrue="1" operator="lessThan">
      <formula>0</formula>
    </cfRule>
  </conditionalFormatting>
  <conditionalFormatting sqref="N5:N7">
    <cfRule type="cellIs" dxfId="504" priority="476" stopIfTrue="1" operator="lessThan">
      <formula>0</formula>
    </cfRule>
  </conditionalFormatting>
  <conditionalFormatting sqref="S5:S7">
    <cfRule type="cellIs" dxfId="503" priority="475" stopIfTrue="1" operator="lessThan">
      <formula>0</formula>
    </cfRule>
  </conditionalFormatting>
  <conditionalFormatting sqref="V5:V7">
    <cfRule type="cellIs" dxfId="502" priority="474" stopIfTrue="1" operator="lessThan">
      <formula>0</formula>
    </cfRule>
  </conditionalFormatting>
  <conditionalFormatting sqref="Y5:Y7">
    <cfRule type="cellIs" dxfId="501" priority="473" stopIfTrue="1" operator="lessThan">
      <formula>0</formula>
    </cfRule>
  </conditionalFormatting>
  <conditionalFormatting sqref="AB5:AB7">
    <cfRule type="cellIs" dxfId="500" priority="472" stopIfTrue="1" operator="lessThan">
      <formula>0</formula>
    </cfRule>
  </conditionalFormatting>
  <conditionalFormatting sqref="AG5:AG7">
    <cfRule type="cellIs" dxfId="499" priority="471" stopIfTrue="1" operator="lessThan">
      <formula>0</formula>
    </cfRule>
  </conditionalFormatting>
  <conditionalFormatting sqref="AL5:AL7">
    <cfRule type="cellIs" dxfId="498" priority="470" stopIfTrue="1" operator="lessThan">
      <formula>0</formula>
    </cfRule>
  </conditionalFormatting>
  <conditionalFormatting sqref="AQ5:AQ7">
    <cfRule type="cellIs" dxfId="497" priority="469" stopIfTrue="1" operator="lessThan">
      <formula>0</formula>
    </cfRule>
  </conditionalFormatting>
  <conditionalFormatting sqref="AR5:AR7">
    <cfRule type="cellIs" dxfId="496" priority="468" stopIfTrue="1" operator="lessThan">
      <formula>0</formula>
    </cfRule>
  </conditionalFormatting>
  <conditionalFormatting sqref="AS5:AS7">
    <cfRule type="cellIs" dxfId="495" priority="467" stopIfTrue="1" operator="lessThan">
      <formula>0</formula>
    </cfRule>
  </conditionalFormatting>
  <conditionalFormatting sqref="D9">
    <cfRule type="cellIs" dxfId="494" priority="466" stopIfTrue="1" operator="lessThan">
      <formula>0</formula>
    </cfRule>
  </conditionalFormatting>
  <conditionalFormatting sqref="D11:D20">
    <cfRule type="cellIs" dxfId="493" priority="465" stopIfTrue="1" operator="lessThan">
      <formula>0</formula>
    </cfRule>
  </conditionalFormatting>
  <conditionalFormatting sqref="E10:H10">
    <cfRule type="cellIs" dxfId="492" priority="464" stopIfTrue="1" operator="lessThan">
      <formula>0</formula>
    </cfRule>
  </conditionalFormatting>
  <conditionalFormatting sqref="E11:H11">
    <cfRule type="cellIs" dxfId="491" priority="463" stopIfTrue="1" operator="lessThan">
      <formula>0</formula>
    </cfRule>
  </conditionalFormatting>
  <conditionalFormatting sqref="E13:H17">
    <cfRule type="cellIs" dxfId="490" priority="462" stopIfTrue="1" operator="lessThan">
      <formula>0</formula>
    </cfRule>
  </conditionalFormatting>
  <conditionalFormatting sqref="E18:H20">
    <cfRule type="cellIs" dxfId="489" priority="461" stopIfTrue="1" operator="lessThan">
      <formula>0</formula>
    </cfRule>
  </conditionalFormatting>
  <conditionalFormatting sqref="D23">
    <cfRule type="cellIs" dxfId="488" priority="459" stopIfTrue="1" operator="lessThan">
      <formula>0</formula>
    </cfRule>
  </conditionalFormatting>
  <conditionalFormatting sqref="D26">
    <cfRule type="cellIs" dxfId="487" priority="458" stopIfTrue="1" operator="lessThan">
      <formula>0</formula>
    </cfRule>
  </conditionalFormatting>
  <conditionalFormatting sqref="D28">
    <cfRule type="cellIs" dxfId="486" priority="457" stopIfTrue="1" operator="lessThan">
      <formula>0</formula>
    </cfRule>
  </conditionalFormatting>
  <conditionalFormatting sqref="D30">
    <cfRule type="cellIs" dxfId="485" priority="456" stopIfTrue="1" operator="lessThan">
      <formula>0</formula>
    </cfRule>
  </conditionalFormatting>
  <conditionalFormatting sqref="D32">
    <cfRule type="cellIs" dxfId="484" priority="455" stopIfTrue="1" operator="lessThan">
      <formula>0</formula>
    </cfRule>
  </conditionalFormatting>
  <conditionalFormatting sqref="AS57">
    <cfRule type="cellIs" dxfId="483" priority="6" stopIfTrue="1" operator="lessThan">
      <formula>0</formula>
    </cfRule>
  </conditionalFormatting>
  <conditionalFormatting sqref="D34">
    <cfRule type="cellIs" dxfId="482" priority="454" stopIfTrue="1" operator="lessThan">
      <formula>0</formula>
    </cfRule>
  </conditionalFormatting>
  <conditionalFormatting sqref="D38">
    <cfRule type="cellIs" dxfId="481" priority="453" stopIfTrue="1" operator="lessThan">
      <formula>0</formula>
    </cfRule>
  </conditionalFormatting>
  <conditionalFormatting sqref="D41">
    <cfRule type="cellIs" dxfId="480" priority="452" stopIfTrue="1" operator="lessThan">
      <formula>0</formula>
    </cfRule>
  </conditionalFormatting>
  <conditionalFormatting sqref="D43">
    <cfRule type="cellIs" dxfId="479" priority="451" stopIfTrue="1" operator="lessThan">
      <formula>0</formula>
    </cfRule>
  </conditionalFormatting>
  <conditionalFormatting sqref="D47">
    <cfRule type="cellIs" dxfId="478" priority="450" stopIfTrue="1" operator="lessThan">
      <formula>0</formula>
    </cfRule>
  </conditionalFormatting>
  <conditionalFormatting sqref="D50">
    <cfRule type="cellIs" dxfId="477" priority="449" stopIfTrue="1" operator="lessThan">
      <formula>0</formula>
    </cfRule>
  </conditionalFormatting>
  <conditionalFormatting sqref="F24:H24">
    <cfRule type="cellIs" dxfId="476" priority="447" stopIfTrue="1" operator="lessThan">
      <formula>0</formula>
    </cfRule>
  </conditionalFormatting>
  <conditionalFormatting sqref="E27:H27">
    <cfRule type="cellIs" dxfId="475" priority="446" stopIfTrue="1" operator="lessThan">
      <formula>0</formula>
    </cfRule>
  </conditionalFormatting>
  <conditionalFormatting sqref="E31:H31">
    <cfRule type="cellIs" dxfId="474" priority="445" stopIfTrue="1" operator="lessThan">
      <formula>0</formula>
    </cfRule>
  </conditionalFormatting>
  <conditionalFormatting sqref="E35:H35">
    <cfRule type="cellIs" dxfId="473" priority="444" stopIfTrue="1" operator="lessThan">
      <formula>0</formula>
    </cfRule>
  </conditionalFormatting>
  <conditionalFormatting sqref="E39:H39">
    <cfRule type="cellIs" dxfId="472" priority="443" stopIfTrue="1" operator="lessThan">
      <formula>0</formula>
    </cfRule>
  </conditionalFormatting>
  <conditionalFormatting sqref="E42:H42">
    <cfRule type="cellIs" dxfId="471" priority="442" stopIfTrue="1" operator="lessThan">
      <formula>0</formula>
    </cfRule>
  </conditionalFormatting>
  <conditionalFormatting sqref="D36">
    <cfRule type="cellIs" dxfId="470" priority="441" stopIfTrue="1" operator="lessThan">
      <formula>0</formula>
    </cfRule>
  </conditionalFormatting>
  <conditionalFormatting sqref="E36:H36">
    <cfRule type="cellIs" dxfId="469" priority="440" stopIfTrue="1" operator="lessThan">
      <formula>0</formula>
    </cfRule>
  </conditionalFormatting>
  <conditionalFormatting sqref="D45">
    <cfRule type="cellIs" dxfId="468" priority="439" stopIfTrue="1" operator="lessThan">
      <formula>0</formula>
    </cfRule>
  </conditionalFormatting>
  <conditionalFormatting sqref="E45:H45">
    <cfRule type="cellIs" dxfId="467" priority="438" stopIfTrue="1" operator="lessThan">
      <formula>0</formula>
    </cfRule>
  </conditionalFormatting>
  <conditionalFormatting sqref="D46">
    <cfRule type="cellIs" dxfId="466" priority="437" stopIfTrue="1" operator="lessThan">
      <formula>0</formula>
    </cfRule>
  </conditionalFormatting>
  <conditionalFormatting sqref="E46:H46">
    <cfRule type="cellIs" dxfId="465" priority="436" stopIfTrue="1" operator="lessThan">
      <formula>0</formula>
    </cfRule>
  </conditionalFormatting>
  <conditionalFormatting sqref="D49">
    <cfRule type="cellIs" dxfId="464" priority="435" stopIfTrue="1" operator="lessThan">
      <formula>0</formula>
    </cfRule>
  </conditionalFormatting>
  <conditionalFormatting sqref="E49:H49">
    <cfRule type="cellIs" dxfId="463" priority="434" stopIfTrue="1" operator="lessThan">
      <formula>0</formula>
    </cfRule>
  </conditionalFormatting>
  <conditionalFormatting sqref="D51">
    <cfRule type="cellIs" dxfId="462" priority="433" stopIfTrue="1" operator="lessThan">
      <formula>0</formula>
    </cfRule>
  </conditionalFormatting>
  <conditionalFormatting sqref="E51:H51">
    <cfRule type="cellIs" dxfId="461" priority="432" stopIfTrue="1" operator="lessThan">
      <formula>0</formula>
    </cfRule>
  </conditionalFormatting>
  <conditionalFormatting sqref="D52">
    <cfRule type="cellIs" dxfId="460" priority="431" stopIfTrue="1" operator="lessThan">
      <formula>0</formula>
    </cfRule>
  </conditionalFormatting>
  <conditionalFormatting sqref="E52:H52">
    <cfRule type="cellIs" dxfId="459" priority="430" stopIfTrue="1" operator="lessThan">
      <formula>0</formula>
    </cfRule>
  </conditionalFormatting>
  <conditionalFormatting sqref="D53">
    <cfRule type="cellIs" dxfId="458" priority="429" stopIfTrue="1" operator="lessThan">
      <formula>0</formula>
    </cfRule>
  </conditionalFormatting>
  <conditionalFormatting sqref="E53:H53">
    <cfRule type="cellIs" dxfId="457" priority="428" stopIfTrue="1" operator="lessThan">
      <formula>0</formula>
    </cfRule>
  </conditionalFormatting>
  <conditionalFormatting sqref="D56">
    <cfRule type="cellIs" dxfId="456" priority="427" stopIfTrue="1" operator="lessThan">
      <formula>0</formula>
    </cfRule>
  </conditionalFormatting>
  <conditionalFormatting sqref="E56:H56">
    <cfRule type="cellIs" dxfId="455" priority="426" stopIfTrue="1" operator="lessThan">
      <formula>0</formula>
    </cfRule>
  </conditionalFormatting>
  <conditionalFormatting sqref="D57">
    <cfRule type="cellIs" dxfId="454" priority="425" stopIfTrue="1" operator="lessThan">
      <formula>0</formula>
    </cfRule>
  </conditionalFormatting>
  <conditionalFormatting sqref="E57:H57">
    <cfRule type="cellIs" dxfId="453" priority="424" stopIfTrue="1" operator="lessThan">
      <formula>0</formula>
    </cfRule>
  </conditionalFormatting>
  <conditionalFormatting sqref="D58">
    <cfRule type="cellIs" dxfId="452" priority="423" stopIfTrue="1" operator="lessThan">
      <formula>0</formula>
    </cfRule>
  </conditionalFormatting>
  <conditionalFormatting sqref="E58:H58">
    <cfRule type="cellIs" dxfId="451" priority="422" stopIfTrue="1" operator="lessThan">
      <formula>0</formula>
    </cfRule>
  </conditionalFormatting>
  <conditionalFormatting sqref="I9">
    <cfRule type="cellIs" dxfId="450" priority="421" stopIfTrue="1" operator="lessThan">
      <formula>0</formula>
    </cfRule>
  </conditionalFormatting>
  <conditionalFormatting sqref="I11:I14">
    <cfRule type="cellIs" dxfId="449" priority="420" stopIfTrue="1" operator="lessThan">
      <formula>0</formula>
    </cfRule>
  </conditionalFormatting>
  <conditionalFormatting sqref="J10:M10">
    <cfRule type="cellIs" dxfId="448" priority="419" stopIfTrue="1" operator="lessThan">
      <formula>0</formula>
    </cfRule>
  </conditionalFormatting>
  <conditionalFormatting sqref="J11:M11">
    <cfRule type="cellIs" dxfId="447" priority="418" stopIfTrue="1" operator="lessThan">
      <formula>0</formula>
    </cfRule>
  </conditionalFormatting>
  <conditionalFormatting sqref="J13:M14">
    <cfRule type="cellIs" dxfId="446" priority="417" stopIfTrue="1" operator="lessThan">
      <formula>0</formula>
    </cfRule>
  </conditionalFormatting>
  <conditionalFormatting sqref="I16:I19">
    <cfRule type="cellIs" dxfId="445" priority="416" stopIfTrue="1" operator="lessThan">
      <formula>0</formula>
    </cfRule>
  </conditionalFormatting>
  <conditionalFormatting sqref="J16:M17">
    <cfRule type="cellIs" dxfId="444" priority="415" stopIfTrue="1" operator="lessThan">
      <formula>0</formula>
    </cfRule>
  </conditionalFormatting>
  <conditionalFormatting sqref="J18:M19">
    <cfRule type="cellIs" dxfId="443" priority="414" stopIfTrue="1" operator="lessThan">
      <formula>0</formula>
    </cfRule>
  </conditionalFormatting>
  <conditionalFormatting sqref="N9">
    <cfRule type="cellIs" dxfId="442" priority="412" stopIfTrue="1" operator="lessThan">
      <formula>0</formula>
    </cfRule>
  </conditionalFormatting>
  <conditionalFormatting sqref="N11:N14">
    <cfRule type="cellIs" dxfId="441" priority="411" stopIfTrue="1" operator="lessThan">
      <formula>0</formula>
    </cfRule>
  </conditionalFormatting>
  <conditionalFormatting sqref="O10:R10">
    <cfRule type="cellIs" dxfId="440" priority="410" stopIfTrue="1" operator="lessThan">
      <formula>0</formula>
    </cfRule>
  </conditionalFormatting>
  <conditionalFormatting sqref="O11:R11">
    <cfRule type="cellIs" dxfId="439" priority="409" stopIfTrue="1" operator="lessThan">
      <formula>0</formula>
    </cfRule>
  </conditionalFormatting>
  <conditionalFormatting sqref="O13:R14">
    <cfRule type="cellIs" dxfId="438" priority="408" stopIfTrue="1" operator="lessThan">
      <formula>0</formula>
    </cfRule>
  </conditionalFormatting>
  <conditionalFormatting sqref="N18:N19">
    <cfRule type="cellIs" dxfId="437" priority="407" stopIfTrue="1" operator="lessThan">
      <formula>0</formula>
    </cfRule>
  </conditionalFormatting>
  <conditionalFormatting sqref="O18:R19">
    <cfRule type="cellIs" dxfId="436" priority="406" stopIfTrue="1" operator="lessThan">
      <formula>0</formula>
    </cfRule>
  </conditionalFormatting>
  <conditionalFormatting sqref="S9">
    <cfRule type="cellIs" dxfId="435" priority="405" stopIfTrue="1" operator="lessThan">
      <formula>0</formula>
    </cfRule>
  </conditionalFormatting>
  <conditionalFormatting sqref="S11:S14">
    <cfRule type="cellIs" dxfId="434" priority="404" stopIfTrue="1" operator="lessThan">
      <formula>0</formula>
    </cfRule>
  </conditionalFormatting>
  <conditionalFormatting sqref="T10">
    <cfRule type="cellIs" dxfId="433" priority="403" stopIfTrue="1" operator="lessThan">
      <formula>0</formula>
    </cfRule>
  </conditionalFormatting>
  <conditionalFormatting sqref="T11">
    <cfRule type="cellIs" dxfId="432" priority="402" stopIfTrue="1" operator="lessThan">
      <formula>0</formula>
    </cfRule>
  </conditionalFormatting>
  <conditionalFormatting sqref="T13:T14">
    <cfRule type="cellIs" dxfId="431" priority="401" stopIfTrue="1" operator="lessThan">
      <formula>0</formula>
    </cfRule>
  </conditionalFormatting>
  <conditionalFormatting sqref="S18:S19">
    <cfRule type="cellIs" dxfId="430" priority="400" stopIfTrue="1" operator="lessThan">
      <formula>0</formula>
    </cfRule>
  </conditionalFormatting>
  <conditionalFormatting sqref="T18:T19">
    <cfRule type="cellIs" dxfId="429" priority="399" stopIfTrue="1" operator="lessThan">
      <formula>0</formula>
    </cfRule>
  </conditionalFormatting>
  <conditionalFormatting sqref="U10">
    <cfRule type="cellIs" dxfId="428" priority="398" stopIfTrue="1" operator="lessThan">
      <formula>0</formula>
    </cfRule>
  </conditionalFormatting>
  <conditionalFormatting sqref="U11">
    <cfRule type="cellIs" dxfId="427" priority="397" stopIfTrue="1" operator="lessThan">
      <formula>0</formula>
    </cfRule>
  </conditionalFormatting>
  <conditionalFormatting sqref="U13:U14">
    <cfRule type="cellIs" dxfId="426" priority="396" stopIfTrue="1" operator="lessThan">
      <formula>0</formula>
    </cfRule>
  </conditionalFormatting>
  <conditionalFormatting sqref="U18:U19">
    <cfRule type="cellIs" dxfId="425" priority="395" stopIfTrue="1" operator="lessThan">
      <formula>0</formula>
    </cfRule>
  </conditionalFormatting>
  <conditionalFormatting sqref="V9">
    <cfRule type="cellIs" dxfId="424" priority="394" stopIfTrue="1" operator="lessThan">
      <formula>0</formula>
    </cfRule>
  </conditionalFormatting>
  <conditionalFormatting sqref="V11:V14">
    <cfRule type="cellIs" dxfId="423" priority="393" stopIfTrue="1" operator="lessThan">
      <formula>0</formula>
    </cfRule>
  </conditionalFormatting>
  <conditionalFormatting sqref="W10">
    <cfRule type="cellIs" dxfId="422" priority="392" stopIfTrue="1" operator="lessThan">
      <formula>0</formula>
    </cfRule>
  </conditionalFormatting>
  <conditionalFormatting sqref="W11">
    <cfRule type="cellIs" dxfId="421" priority="391" stopIfTrue="1" operator="lessThan">
      <formula>0</formula>
    </cfRule>
  </conditionalFormatting>
  <conditionalFormatting sqref="W13:W14">
    <cfRule type="cellIs" dxfId="420" priority="390" stopIfTrue="1" operator="lessThan">
      <formula>0</formula>
    </cfRule>
  </conditionalFormatting>
  <conditionalFormatting sqref="V18:V19">
    <cfRule type="cellIs" dxfId="419" priority="389" stopIfTrue="1" operator="lessThan">
      <formula>0</formula>
    </cfRule>
  </conditionalFormatting>
  <conditionalFormatting sqref="W18:W19">
    <cfRule type="cellIs" dxfId="418" priority="388" stopIfTrue="1" operator="lessThan">
      <formula>0</formula>
    </cfRule>
  </conditionalFormatting>
  <conditionalFormatting sqref="X10">
    <cfRule type="cellIs" dxfId="417" priority="387" stopIfTrue="1" operator="lessThan">
      <formula>0</formula>
    </cfRule>
  </conditionalFormatting>
  <conditionalFormatting sqref="X11">
    <cfRule type="cellIs" dxfId="416" priority="386" stopIfTrue="1" operator="lessThan">
      <formula>0</formula>
    </cfRule>
  </conditionalFormatting>
  <conditionalFormatting sqref="X13:X14">
    <cfRule type="cellIs" dxfId="415" priority="385" stopIfTrue="1" operator="lessThan">
      <formula>0</formula>
    </cfRule>
  </conditionalFormatting>
  <conditionalFormatting sqref="Y9">
    <cfRule type="cellIs" dxfId="414" priority="383" stopIfTrue="1" operator="lessThan">
      <formula>0</formula>
    </cfRule>
  </conditionalFormatting>
  <conditionalFormatting sqref="Z10">
    <cfRule type="cellIs" dxfId="413" priority="381" stopIfTrue="1" operator="lessThan">
      <formula>0</formula>
    </cfRule>
  </conditionalFormatting>
  <conditionalFormatting sqref="Z11">
    <cfRule type="cellIs" dxfId="412" priority="380" stopIfTrue="1" operator="lessThan">
      <formula>0</formula>
    </cfRule>
  </conditionalFormatting>
  <conditionalFormatting sqref="Z13:Z14">
    <cfRule type="cellIs" dxfId="411" priority="379" stopIfTrue="1" operator="lessThan">
      <formula>0</formula>
    </cfRule>
  </conditionalFormatting>
  <conditionalFormatting sqref="Y18:Y19">
    <cfRule type="cellIs" dxfId="410" priority="378" stopIfTrue="1" operator="lessThan">
      <formula>0</formula>
    </cfRule>
  </conditionalFormatting>
  <conditionalFormatting sqref="Z18:Z19">
    <cfRule type="cellIs" dxfId="409" priority="377" stopIfTrue="1" operator="lessThan">
      <formula>0</formula>
    </cfRule>
  </conditionalFormatting>
  <conditionalFormatting sqref="AA10">
    <cfRule type="cellIs" dxfId="408" priority="376" stopIfTrue="1" operator="lessThan">
      <formula>0</formula>
    </cfRule>
  </conditionalFormatting>
  <conditionalFormatting sqref="AA11">
    <cfRule type="cellIs" dxfId="407" priority="375" stopIfTrue="1" operator="lessThan">
      <formula>0</formula>
    </cfRule>
  </conditionalFormatting>
  <conditionalFormatting sqref="AA13:AA14">
    <cfRule type="cellIs" dxfId="406" priority="374" stopIfTrue="1" operator="lessThan">
      <formula>0</formula>
    </cfRule>
  </conditionalFormatting>
  <conditionalFormatting sqref="AA18:AA19">
    <cfRule type="cellIs" dxfId="405" priority="373" stopIfTrue="1" operator="lessThan">
      <formula>0</formula>
    </cfRule>
  </conditionalFormatting>
  <conditionalFormatting sqref="AB9">
    <cfRule type="cellIs" dxfId="404" priority="372" stopIfTrue="1" operator="lessThan">
      <formula>0</formula>
    </cfRule>
  </conditionalFormatting>
  <conditionalFormatting sqref="AB11:AB14">
    <cfRule type="cellIs" dxfId="403" priority="371" stopIfTrue="1" operator="lessThan">
      <formula>0</formula>
    </cfRule>
  </conditionalFormatting>
  <conditionalFormatting sqref="AB18:AB19">
    <cfRule type="cellIs" dxfId="402" priority="370" stopIfTrue="1" operator="lessThan">
      <formula>0</formula>
    </cfRule>
  </conditionalFormatting>
  <conditionalFormatting sqref="AQ57">
    <cfRule type="cellIs" dxfId="401" priority="8" stopIfTrue="1" operator="lessThan">
      <formula>0</formula>
    </cfRule>
  </conditionalFormatting>
  <conditionalFormatting sqref="AR57">
    <cfRule type="cellIs" dxfId="400" priority="7" stopIfTrue="1" operator="lessThan">
      <formula>0</formula>
    </cfRule>
  </conditionalFormatting>
  <conditionalFormatting sqref="AG9">
    <cfRule type="cellIs" dxfId="399" priority="366" stopIfTrue="1" operator="lessThan">
      <formula>0</formula>
    </cfRule>
  </conditionalFormatting>
  <conditionalFormatting sqref="AG11:AG14">
    <cfRule type="cellIs" dxfId="398" priority="365" stopIfTrue="1" operator="lessThan">
      <formula>0</formula>
    </cfRule>
  </conditionalFormatting>
  <conditionalFormatting sqref="AG18:AG19">
    <cfRule type="cellIs" dxfId="397" priority="364" stopIfTrue="1" operator="lessThan">
      <formula>0</formula>
    </cfRule>
  </conditionalFormatting>
  <conditionalFormatting sqref="AL9">
    <cfRule type="cellIs" dxfId="396" priority="363" stopIfTrue="1" operator="lessThan">
      <formula>0</formula>
    </cfRule>
  </conditionalFormatting>
  <conditionalFormatting sqref="AL11:AL14">
    <cfRule type="cellIs" dxfId="395" priority="362" stopIfTrue="1" operator="lessThan">
      <formula>0</formula>
    </cfRule>
  </conditionalFormatting>
  <conditionalFormatting sqref="AM10:AP10">
    <cfRule type="cellIs" dxfId="394" priority="361" stopIfTrue="1" operator="lessThan">
      <formula>0</formula>
    </cfRule>
  </conditionalFormatting>
  <conditionalFormatting sqref="AM11:AP11">
    <cfRule type="cellIs" dxfId="393" priority="360" stopIfTrue="1" operator="lessThan">
      <formula>0</formula>
    </cfRule>
  </conditionalFormatting>
  <conditionalFormatting sqref="AM13:AP14">
    <cfRule type="cellIs" dxfId="392" priority="359" stopIfTrue="1" operator="lessThan">
      <formula>0</formula>
    </cfRule>
  </conditionalFormatting>
  <conditionalFormatting sqref="AM18:AP19">
    <cfRule type="cellIs" dxfId="391" priority="357" stopIfTrue="1" operator="lessThan">
      <formula>0</formula>
    </cfRule>
  </conditionalFormatting>
  <conditionalFormatting sqref="AQ9">
    <cfRule type="cellIs" dxfId="390" priority="356" stopIfTrue="1" operator="lessThan">
      <formula>0</formula>
    </cfRule>
  </conditionalFormatting>
  <conditionalFormatting sqref="AR9">
    <cfRule type="cellIs" dxfId="389" priority="355" stopIfTrue="1" operator="lessThan">
      <formula>0</formula>
    </cfRule>
  </conditionalFormatting>
  <conditionalFormatting sqref="AS9">
    <cfRule type="cellIs" dxfId="388" priority="354" stopIfTrue="1" operator="lessThan">
      <formula>0</formula>
    </cfRule>
  </conditionalFormatting>
  <conditionalFormatting sqref="AQ11">
    <cfRule type="cellIs" dxfId="387" priority="353" stopIfTrue="1" operator="lessThan">
      <formula>0</formula>
    </cfRule>
  </conditionalFormatting>
  <conditionalFormatting sqref="AR11">
    <cfRule type="cellIs" dxfId="386" priority="352" stopIfTrue="1" operator="lessThan">
      <formula>0</formula>
    </cfRule>
  </conditionalFormatting>
  <conditionalFormatting sqref="AS11">
    <cfRule type="cellIs" dxfId="385" priority="351" stopIfTrue="1" operator="lessThan">
      <formula>0</formula>
    </cfRule>
  </conditionalFormatting>
  <conditionalFormatting sqref="AQ12">
    <cfRule type="cellIs" dxfId="384" priority="350" stopIfTrue="1" operator="lessThan">
      <formula>0</formula>
    </cfRule>
  </conditionalFormatting>
  <conditionalFormatting sqref="AR12">
    <cfRule type="cellIs" dxfId="383" priority="349" stopIfTrue="1" operator="lessThan">
      <formula>0</formula>
    </cfRule>
  </conditionalFormatting>
  <conditionalFormatting sqref="AS12">
    <cfRule type="cellIs" dxfId="382" priority="348" stopIfTrue="1" operator="lessThan">
      <formula>0</formula>
    </cfRule>
  </conditionalFormatting>
  <conditionalFormatting sqref="AQ13">
    <cfRule type="cellIs" dxfId="381" priority="347" stopIfTrue="1" operator="lessThan">
      <formula>0</formula>
    </cfRule>
  </conditionalFormatting>
  <conditionalFormatting sqref="AR13">
    <cfRule type="cellIs" dxfId="380" priority="346" stopIfTrue="1" operator="lessThan">
      <formula>0</formula>
    </cfRule>
  </conditionalFormatting>
  <conditionalFormatting sqref="AS13">
    <cfRule type="cellIs" dxfId="379" priority="345" stopIfTrue="1" operator="lessThan">
      <formula>0</formula>
    </cfRule>
  </conditionalFormatting>
  <conditionalFormatting sqref="AQ14">
    <cfRule type="cellIs" dxfId="378" priority="344" stopIfTrue="1" operator="lessThan">
      <formula>0</formula>
    </cfRule>
  </conditionalFormatting>
  <conditionalFormatting sqref="AR14">
    <cfRule type="cellIs" dxfId="377" priority="343" stopIfTrue="1" operator="lessThan">
      <formula>0</formula>
    </cfRule>
  </conditionalFormatting>
  <conditionalFormatting sqref="AS14">
    <cfRule type="cellIs" dxfId="376" priority="342" stopIfTrue="1" operator="lessThan">
      <formula>0</formula>
    </cfRule>
  </conditionalFormatting>
  <conditionalFormatting sqref="AQ18">
    <cfRule type="cellIs" dxfId="375" priority="341" stopIfTrue="1" operator="lessThan">
      <formula>0</formula>
    </cfRule>
  </conditionalFormatting>
  <conditionalFormatting sqref="AR18">
    <cfRule type="cellIs" dxfId="374" priority="340" stopIfTrue="1" operator="lessThan">
      <formula>0</formula>
    </cfRule>
  </conditionalFormatting>
  <conditionalFormatting sqref="AS18">
    <cfRule type="cellIs" dxfId="373" priority="339" stopIfTrue="1" operator="lessThan">
      <formula>0</formula>
    </cfRule>
  </conditionalFormatting>
  <conditionalFormatting sqref="AQ19">
    <cfRule type="cellIs" dxfId="372" priority="338" stopIfTrue="1" operator="lessThan">
      <formula>0</formula>
    </cfRule>
  </conditionalFormatting>
  <conditionalFormatting sqref="AR19">
    <cfRule type="cellIs" dxfId="371" priority="337" stopIfTrue="1" operator="lessThan">
      <formula>0</formula>
    </cfRule>
  </conditionalFormatting>
  <conditionalFormatting sqref="AS19">
    <cfRule type="cellIs" dxfId="370" priority="336" stopIfTrue="1" operator="lessThan">
      <formula>0</formula>
    </cfRule>
  </conditionalFormatting>
  <conditionalFormatting sqref="I23">
    <cfRule type="cellIs" dxfId="369" priority="335" stopIfTrue="1" operator="lessThan">
      <formula>0</formula>
    </cfRule>
  </conditionalFormatting>
  <conditionalFormatting sqref="I26">
    <cfRule type="cellIs" dxfId="368" priority="334" stopIfTrue="1" operator="lessThan">
      <formula>0</formula>
    </cfRule>
  </conditionalFormatting>
  <conditionalFormatting sqref="I28">
    <cfRule type="cellIs" dxfId="367" priority="333" stopIfTrue="1" operator="lessThan">
      <formula>0</formula>
    </cfRule>
  </conditionalFormatting>
  <conditionalFormatting sqref="I30">
    <cfRule type="cellIs" dxfId="366" priority="332" stopIfTrue="1" operator="lessThan">
      <formula>0</formula>
    </cfRule>
  </conditionalFormatting>
  <conditionalFormatting sqref="I32">
    <cfRule type="cellIs" dxfId="365" priority="331" stopIfTrue="1" operator="lessThan">
      <formula>0</formula>
    </cfRule>
  </conditionalFormatting>
  <conditionalFormatting sqref="I34">
    <cfRule type="cellIs" dxfId="364" priority="330" stopIfTrue="1" operator="lessThan">
      <formula>0</formula>
    </cfRule>
  </conditionalFormatting>
  <conditionalFormatting sqref="I38">
    <cfRule type="cellIs" dxfId="363" priority="329" stopIfTrue="1" operator="lessThan">
      <formula>0</formula>
    </cfRule>
  </conditionalFormatting>
  <conditionalFormatting sqref="I41">
    <cfRule type="cellIs" dxfId="362" priority="328" stopIfTrue="1" operator="lessThan">
      <formula>0</formula>
    </cfRule>
  </conditionalFormatting>
  <conditionalFormatting sqref="I43">
    <cfRule type="cellIs" dxfId="361" priority="327" stopIfTrue="1" operator="lessThan">
      <formula>0</formula>
    </cfRule>
  </conditionalFormatting>
  <conditionalFormatting sqref="I47">
    <cfRule type="cellIs" dxfId="360" priority="326" stopIfTrue="1" operator="lessThan">
      <formula>0</formula>
    </cfRule>
  </conditionalFormatting>
  <conditionalFormatting sqref="I50">
    <cfRule type="cellIs" dxfId="359" priority="325" stopIfTrue="1" operator="lessThan">
      <formula>0</formula>
    </cfRule>
  </conditionalFormatting>
  <conditionalFormatting sqref="K24:M24">
    <cfRule type="cellIs" dxfId="358" priority="324" stopIfTrue="1" operator="lessThan">
      <formula>0</formula>
    </cfRule>
  </conditionalFormatting>
  <conditionalFormatting sqref="J27:M27">
    <cfRule type="cellIs" dxfId="357" priority="323" stopIfTrue="1" operator="lessThan">
      <formula>0</formula>
    </cfRule>
  </conditionalFormatting>
  <conditionalFormatting sqref="J31:M31">
    <cfRule type="cellIs" dxfId="356" priority="322" stopIfTrue="1" operator="lessThan">
      <formula>0</formula>
    </cfRule>
  </conditionalFormatting>
  <conditionalFormatting sqref="J35:M35">
    <cfRule type="cellIs" dxfId="355" priority="321" stopIfTrue="1" operator="lessThan">
      <formula>0</formula>
    </cfRule>
  </conditionalFormatting>
  <conditionalFormatting sqref="J39:M39">
    <cfRule type="cellIs" dxfId="354" priority="320" stopIfTrue="1" operator="lessThan">
      <formula>0</formula>
    </cfRule>
  </conditionalFormatting>
  <conditionalFormatting sqref="J42:M42">
    <cfRule type="cellIs" dxfId="353" priority="319" stopIfTrue="1" operator="lessThan">
      <formula>0</formula>
    </cfRule>
  </conditionalFormatting>
  <conditionalFormatting sqref="I36">
    <cfRule type="cellIs" dxfId="352" priority="318" stopIfTrue="1" operator="lessThan">
      <formula>0</formula>
    </cfRule>
  </conditionalFormatting>
  <conditionalFormatting sqref="J36:M36">
    <cfRule type="cellIs" dxfId="351" priority="317" stopIfTrue="1" operator="lessThan">
      <formula>0</formula>
    </cfRule>
  </conditionalFormatting>
  <conditionalFormatting sqref="I45">
    <cfRule type="cellIs" dxfId="350" priority="316" stopIfTrue="1" operator="lessThan">
      <formula>0</formula>
    </cfRule>
  </conditionalFormatting>
  <conditionalFormatting sqref="J45:M45">
    <cfRule type="cellIs" dxfId="349" priority="315" stopIfTrue="1" operator="lessThan">
      <formula>0</formula>
    </cfRule>
  </conditionalFormatting>
  <conditionalFormatting sqref="I46">
    <cfRule type="cellIs" dxfId="348" priority="314" stopIfTrue="1" operator="lessThan">
      <formula>0</formula>
    </cfRule>
  </conditionalFormatting>
  <conditionalFormatting sqref="J46:M46">
    <cfRule type="cellIs" dxfId="347" priority="313" stopIfTrue="1" operator="lessThan">
      <formula>0</formula>
    </cfRule>
  </conditionalFormatting>
  <conditionalFormatting sqref="I49">
    <cfRule type="cellIs" dxfId="346" priority="312" stopIfTrue="1" operator="lessThan">
      <formula>0</formula>
    </cfRule>
  </conditionalFormatting>
  <conditionalFormatting sqref="J49:M49">
    <cfRule type="cellIs" dxfId="345" priority="311" stopIfTrue="1" operator="lessThan">
      <formula>0</formula>
    </cfRule>
  </conditionalFormatting>
  <conditionalFormatting sqref="I51">
    <cfRule type="cellIs" dxfId="344" priority="310" stopIfTrue="1" operator="lessThan">
      <formula>0</formula>
    </cfRule>
  </conditionalFormatting>
  <conditionalFormatting sqref="J51:M51">
    <cfRule type="cellIs" dxfId="343" priority="309" stopIfTrue="1" operator="lessThan">
      <formula>0</formula>
    </cfRule>
  </conditionalFormatting>
  <conditionalFormatting sqref="I52">
    <cfRule type="cellIs" dxfId="342" priority="308" stopIfTrue="1" operator="lessThan">
      <formula>0</formula>
    </cfRule>
  </conditionalFormatting>
  <conditionalFormatting sqref="J52:M52">
    <cfRule type="cellIs" dxfId="341" priority="307" stopIfTrue="1" operator="lessThan">
      <formula>0</formula>
    </cfRule>
  </conditionalFormatting>
  <conditionalFormatting sqref="I53">
    <cfRule type="cellIs" dxfId="340" priority="306" stopIfTrue="1" operator="lessThan">
      <formula>0</formula>
    </cfRule>
  </conditionalFormatting>
  <conditionalFormatting sqref="J53:M53">
    <cfRule type="cellIs" dxfId="339" priority="305" stopIfTrue="1" operator="lessThan">
      <formula>0</formula>
    </cfRule>
  </conditionalFormatting>
  <conditionalFormatting sqref="N23">
    <cfRule type="cellIs" dxfId="338" priority="304" stopIfTrue="1" operator="lessThan">
      <formula>0</formula>
    </cfRule>
  </conditionalFormatting>
  <conditionalFormatting sqref="N26">
    <cfRule type="cellIs" dxfId="337" priority="303" stopIfTrue="1" operator="lessThan">
      <formula>0</formula>
    </cfRule>
  </conditionalFormatting>
  <conditionalFormatting sqref="N28">
    <cfRule type="cellIs" dxfId="336" priority="302" stopIfTrue="1" operator="lessThan">
      <formula>0</formula>
    </cfRule>
  </conditionalFormatting>
  <conditionalFormatting sqref="N30">
    <cfRule type="cellIs" dxfId="335" priority="301" stopIfTrue="1" operator="lessThan">
      <formula>0</formula>
    </cfRule>
  </conditionalFormatting>
  <conditionalFormatting sqref="N32">
    <cfRule type="cellIs" dxfId="334" priority="300" stopIfTrue="1" operator="lessThan">
      <formula>0</formula>
    </cfRule>
  </conditionalFormatting>
  <conditionalFormatting sqref="N34">
    <cfRule type="cellIs" dxfId="333" priority="299" stopIfTrue="1" operator="lessThan">
      <formula>0</formula>
    </cfRule>
  </conditionalFormatting>
  <conditionalFormatting sqref="N38">
    <cfRule type="cellIs" dxfId="332" priority="298" stopIfTrue="1" operator="lessThan">
      <formula>0</formula>
    </cfRule>
  </conditionalFormatting>
  <conditionalFormatting sqref="N41">
    <cfRule type="cellIs" dxfId="331" priority="297" stopIfTrue="1" operator="lessThan">
      <formula>0</formula>
    </cfRule>
  </conditionalFormatting>
  <conditionalFormatting sqref="N43">
    <cfRule type="cellIs" dxfId="330" priority="296" stopIfTrue="1" operator="lessThan">
      <formula>0</formula>
    </cfRule>
  </conditionalFormatting>
  <conditionalFormatting sqref="N47">
    <cfRule type="cellIs" dxfId="329" priority="295" stopIfTrue="1" operator="lessThan">
      <formula>0</formula>
    </cfRule>
  </conditionalFormatting>
  <conditionalFormatting sqref="N50">
    <cfRule type="cellIs" dxfId="328" priority="294" stopIfTrue="1" operator="lessThan">
      <formula>0</formula>
    </cfRule>
  </conditionalFormatting>
  <conditionalFormatting sqref="O24:R24">
    <cfRule type="cellIs" dxfId="327" priority="293" stopIfTrue="1" operator="lessThan">
      <formula>0</formula>
    </cfRule>
  </conditionalFormatting>
  <conditionalFormatting sqref="O27:R27">
    <cfRule type="cellIs" dxfId="326" priority="292" stopIfTrue="1" operator="lessThan">
      <formula>0</formula>
    </cfRule>
  </conditionalFormatting>
  <conditionalFormatting sqref="O31:R31">
    <cfRule type="cellIs" dxfId="325" priority="291" stopIfTrue="1" operator="lessThan">
      <formula>0</formula>
    </cfRule>
  </conditionalFormatting>
  <conditionalFormatting sqref="O35:R35">
    <cfRule type="cellIs" dxfId="324" priority="290" stopIfTrue="1" operator="lessThan">
      <formula>0</formula>
    </cfRule>
  </conditionalFormatting>
  <conditionalFormatting sqref="O39:R39">
    <cfRule type="cellIs" dxfId="323" priority="289" stopIfTrue="1" operator="lessThan">
      <formula>0</formula>
    </cfRule>
  </conditionalFormatting>
  <conditionalFormatting sqref="O42:R42">
    <cfRule type="cellIs" dxfId="322" priority="288" stopIfTrue="1" operator="lessThan">
      <formula>0</formula>
    </cfRule>
  </conditionalFormatting>
  <conditionalFormatting sqref="N36">
    <cfRule type="cellIs" dxfId="321" priority="287" stopIfTrue="1" operator="lessThan">
      <formula>0</formula>
    </cfRule>
  </conditionalFormatting>
  <conditionalFormatting sqref="O36:R36">
    <cfRule type="cellIs" dxfId="320" priority="286" stopIfTrue="1" operator="lessThan">
      <formula>0</formula>
    </cfRule>
  </conditionalFormatting>
  <conditionalFormatting sqref="N45">
    <cfRule type="cellIs" dxfId="319" priority="285" stopIfTrue="1" operator="lessThan">
      <formula>0</formula>
    </cfRule>
  </conditionalFormatting>
  <conditionalFormatting sqref="O45:R45">
    <cfRule type="cellIs" dxfId="318" priority="284" stopIfTrue="1" operator="lessThan">
      <formula>0</formula>
    </cfRule>
  </conditionalFormatting>
  <conditionalFormatting sqref="N46">
    <cfRule type="cellIs" dxfId="317" priority="283" stopIfTrue="1" operator="lessThan">
      <formula>0</formula>
    </cfRule>
  </conditionalFormatting>
  <conditionalFormatting sqref="O46:R46">
    <cfRule type="cellIs" dxfId="316" priority="282" stopIfTrue="1" operator="lessThan">
      <formula>0</formula>
    </cfRule>
  </conditionalFormatting>
  <conditionalFormatting sqref="N49">
    <cfRule type="cellIs" dxfId="315" priority="281" stopIfTrue="1" operator="lessThan">
      <formula>0</formula>
    </cfRule>
  </conditionalFormatting>
  <conditionalFormatting sqref="O49:R49">
    <cfRule type="cellIs" dxfId="314" priority="280" stopIfTrue="1" operator="lessThan">
      <formula>0</formula>
    </cfRule>
  </conditionalFormatting>
  <conditionalFormatting sqref="N51">
    <cfRule type="cellIs" dxfId="313" priority="279" stopIfTrue="1" operator="lessThan">
      <formula>0</formula>
    </cfRule>
  </conditionalFormatting>
  <conditionalFormatting sqref="O51:R51">
    <cfRule type="cellIs" dxfId="312" priority="278" stopIfTrue="1" operator="lessThan">
      <formula>0</formula>
    </cfRule>
  </conditionalFormatting>
  <conditionalFormatting sqref="N52">
    <cfRule type="cellIs" dxfId="311" priority="277" stopIfTrue="1" operator="lessThan">
      <formula>0</formula>
    </cfRule>
  </conditionalFormatting>
  <conditionalFormatting sqref="O52:R52">
    <cfRule type="cellIs" dxfId="310" priority="276" stopIfTrue="1" operator="lessThan">
      <formula>0</formula>
    </cfRule>
  </conditionalFormatting>
  <conditionalFormatting sqref="N53">
    <cfRule type="cellIs" dxfId="309" priority="275" stopIfTrue="1" operator="lessThan">
      <formula>0</formula>
    </cfRule>
  </conditionalFormatting>
  <conditionalFormatting sqref="O53:R53">
    <cfRule type="cellIs" dxfId="308" priority="274" stopIfTrue="1" operator="lessThan">
      <formula>0</formula>
    </cfRule>
  </conditionalFormatting>
  <conditionalFormatting sqref="S23">
    <cfRule type="cellIs" dxfId="307" priority="273" stopIfTrue="1" operator="lessThan">
      <formula>0</formula>
    </cfRule>
  </conditionalFormatting>
  <conditionalFormatting sqref="S26">
    <cfRule type="cellIs" dxfId="306" priority="272" stopIfTrue="1" operator="lessThan">
      <formula>0</formula>
    </cfRule>
  </conditionalFormatting>
  <conditionalFormatting sqref="S28">
    <cfRule type="cellIs" dxfId="305" priority="271" stopIfTrue="1" operator="lessThan">
      <formula>0</formula>
    </cfRule>
  </conditionalFormatting>
  <conditionalFormatting sqref="S30">
    <cfRule type="cellIs" dxfId="304" priority="270" stopIfTrue="1" operator="lessThan">
      <formula>0</formula>
    </cfRule>
  </conditionalFormatting>
  <conditionalFormatting sqref="S32">
    <cfRule type="cellIs" dxfId="303" priority="269" stopIfTrue="1" operator="lessThan">
      <formula>0</formula>
    </cfRule>
  </conditionalFormatting>
  <conditionalFormatting sqref="S34">
    <cfRule type="cellIs" dxfId="302" priority="268" stopIfTrue="1" operator="lessThan">
      <formula>0</formula>
    </cfRule>
  </conditionalFormatting>
  <conditionalFormatting sqref="S38">
    <cfRule type="cellIs" dxfId="301" priority="267" stopIfTrue="1" operator="lessThan">
      <formula>0</formula>
    </cfRule>
  </conditionalFormatting>
  <conditionalFormatting sqref="S41">
    <cfRule type="cellIs" dxfId="300" priority="266" stopIfTrue="1" operator="lessThan">
      <formula>0</formula>
    </cfRule>
  </conditionalFormatting>
  <conditionalFormatting sqref="S43">
    <cfRule type="cellIs" dxfId="299" priority="265" stopIfTrue="1" operator="lessThan">
      <formula>0</formula>
    </cfRule>
  </conditionalFormatting>
  <conditionalFormatting sqref="S47">
    <cfRule type="cellIs" dxfId="298" priority="264" stopIfTrue="1" operator="lessThan">
      <formula>0</formula>
    </cfRule>
  </conditionalFormatting>
  <conditionalFormatting sqref="S50">
    <cfRule type="cellIs" dxfId="297" priority="263" stopIfTrue="1" operator="lessThan">
      <formula>0</formula>
    </cfRule>
  </conditionalFormatting>
  <conditionalFormatting sqref="T24:U24">
    <cfRule type="cellIs" dxfId="296" priority="262" stopIfTrue="1" operator="lessThan">
      <formula>0</formula>
    </cfRule>
  </conditionalFormatting>
  <conditionalFormatting sqref="T27:U27">
    <cfRule type="cellIs" dxfId="295" priority="261" stopIfTrue="1" operator="lessThan">
      <formula>0</formula>
    </cfRule>
  </conditionalFormatting>
  <conditionalFormatting sqref="T31:U31">
    <cfRule type="cellIs" dxfId="294" priority="260" stopIfTrue="1" operator="lessThan">
      <formula>0</formula>
    </cfRule>
  </conditionalFormatting>
  <conditionalFormatting sqref="T35:U35">
    <cfRule type="cellIs" dxfId="293" priority="259" stopIfTrue="1" operator="lessThan">
      <formula>0</formula>
    </cfRule>
  </conditionalFormatting>
  <conditionalFormatting sqref="T39:U39">
    <cfRule type="cellIs" dxfId="292" priority="258" stopIfTrue="1" operator="lessThan">
      <formula>0</formula>
    </cfRule>
  </conditionalFormatting>
  <conditionalFormatting sqref="T42:U42">
    <cfRule type="cellIs" dxfId="291" priority="257" stopIfTrue="1" operator="lessThan">
      <formula>0</formula>
    </cfRule>
  </conditionalFormatting>
  <conditionalFormatting sqref="S36">
    <cfRule type="cellIs" dxfId="290" priority="256" stopIfTrue="1" operator="lessThan">
      <formula>0</formula>
    </cfRule>
  </conditionalFormatting>
  <conditionalFormatting sqref="T36:U36">
    <cfRule type="cellIs" dxfId="289" priority="255" stopIfTrue="1" operator="lessThan">
      <formula>0</formula>
    </cfRule>
  </conditionalFormatting>
  <conditionalFormatting sqref="S45">
    <cfRule type="cellIs" dxfId="288" priority="254" stopIfTrue="1" operator="lessThan">
      <formula>0</formula>
    </cfRule>
  </conditionalFormatting>
  <conditionalFormatting sqref="T45:U45">
    <cfRule type="cellIs" dxfId="287" priority="253" stopIfTrue="1" operator="lessThan">
      <formula>0</formula>
    </cfRule>
  </conditionalFormatting>
  <conditionalFormatting sqref="S46">
    <cfRule type="cellIs" dxfId="286" priority="252" stopIfTrue="1" operator="lessThan">
      <formula>0</formula>
    </cfRule>
  </conditionalFormatting>
  <conditionalFormatting sqref="T46:U46">
    <cfRule type="cellIs" dxfId="285" priority="251" stopIfTrue="1" operator="lessThan">
      <formula>0</formula>
    </cfRule>
  </conditionalFormatting>
  <conditionalFormatting sqref="S49">
    <cfRule type="cellIs" dxfId="284" priority="250" stopIfTrue="1" operator="lessThan">
      <formula>0</formula>
    </cfRule>
  </conditionalFormatting>
  <conditionalFormatting sqref="T49:U49">
    <cfRule type="cellIs" dxfId="283" priority="249" stopIfTrue="1" operator="lessThan">
      <formula>0</formula>
    </cfRule>
  </conditionalFormatting>
  <conditionalFormatting sqref="S51">
    <cfRule type="cellIs" dxfId="282" priority="248" stopIfTrue="1" operator="lessThan">
      <formula>0</formula>
    </cfRule>
  </conditionalFormatting>
  <conditionalFormatting sqref="T51:U51">
    <cfRule type="cellIs" dxfId="281" priority="247" stopIfTrue="1" operator="lessThan">
      <formula>0</formula>
    </cfRule>
  </conditionalFormatting>
  <conditionalFormatting sqref="S52">
    <cfRule type="cellIs" dxfId="280" priority="246" stopIfTrue="1" operator="lessThan">
      <formula>0</formula>
    </cfRule>
  </conditionalFormatting>
  <conditionalFormatting sqref="T52:U52">
    <cfRule type="cellIs" dxfId="279" priority="245" stopIfTrue="1" operator="lessThan">
      <formula>0</formula>
    </cfRule>
  </conditionalFormatting>
  <conditionalFormatting sqref="S53">
    <cfRule type="cellIs" dxfId="278" priority="244" stopIfTrue="1" operator="lessThan">
      <formula>0</formula>
    </cfRule>
  </conditionalFormatting>
  <conditionalFormatting sqref="T53:U53">
    <cfRule type="cellIs" dxfId="277" priority="243" stopIfTrue="1" operator="lessThan">
      <formula>0</formula>
    </cfRule>
  </conditionalFormatting>
  <conditionalFormatting sqref="V23">
    <cfRule type="cellIs" dxfId="276" priority="242" stopIfTrue="1" operator="lessThan">
      <formula>0</formula>
    </cfRule>
  </conditionalFormatting>
  <conditionalFormatting sqref="V26">
    <cfRule type="cellIs" dxfId="275" priority="241" stopIfTrue="1" operator="lessThan">
      <formula>0</formula>
    </cfRule>
  </conditionalFormatting>
  <conditionalFormatting sqref="V28">
    <cfRule type="cellIs" dxfId="274" priority="240" stopIfTrue="1" operator="lessThan">
      <formula>0</formula>
    </cfRule>
  </conditionalFormatting>
  <conditionalFormatting sqref="V30">
    <cfRule type="cellIs" dxfId="273" priority="239" stopIfTrue="1" operator="lessThan">
      <formula>0</formula>
    </cfRule>
  </conditionalFormatting>
  <conditionalFormatting sqref="V32">
    <cfRule type="cellIs" dxfId="272" priority="238" stopIfTrue="1" operator="lessThan">
      <formula>0</formula>
    </cfRule>
  </conditionalFormatting>
  <conditionalFormatting sqref="V34">
    <cfRule type="cellIs" dxfId="271" priority="237" stopIfTrue="1" operator="lessThan">
      <formula>0</formula>
    </cfRule>
  </conditionalFormatting>
  <conditionalFormatting sqref="V38">
    <cfRule type="cellIs" dxfId="270" priority="236" stopIfTrue="1" operator="lessThan">
      <formula>0</formula>
    </cfRule>
  </conditionalFormatting>
  <conditionalFormatting sqref="V41">
    <cfRule type="cellIs" dxfId="269" priority="235" stopIfTrue="1" operator="lessThan">
      <formula>0</formula>
    </cfRule>
  </conditionalFormatting>
  <conditionalFormatting sqref="V43">
    <cfRule type="cellIs" dxfId="268" priority="234" stopIfTrue="1" operator="lessThan">
      <formula>0</formula>
    </cfRule>
  </conditionalFormatting>
  <conditionalFormatting sqref="V47">
    <cfRule type="cellIs" dxfId="267" priority="233" stopIfTrue="1" operator="lessThan">
      <formula>0</formula>
    </cfRule>
  </conditionalFormatting>
  <conditionalFormatting sqref="V50">
    <cfRule type="cellIs" dxfId="266" priority="232" stopIfTrue="1" operator="lessThan">
      <formula>0</formula>
    </cfRule>
  </conditionalFormatting>
  <conditionalFormatting sqref="W24:X24">
    <cfRule type="cellIs" dxfId="265" priority="231" stopIfTrue="1" operator="lessThan">
      <formula>0</formula>
    </cfRule>
  </conditionalFormatting>
  <conditionalFormatting sqref="W27:X27">
    <cfRule type="cellIs" dxfId="264" priority="230" stopIfTrue="1" operator="lessThan">
      <formula>0</formula>
    </cfRule>
  </conditionalFormatting>
  <conditionalFormatting sqref="W31:X31">
    <cfRule type="cellIs" dxfId="263" priority="229" stopIfTrue="1" operator="lessThan">
      <formula>0</formula>
    </cfRule>
  </conditionalFormatting>
  <conditionalFormatting sqref="W35:X35">
    <cfRule type="cellIs" dxfId="262" priority="228" stopIfTrue="1" operator="lessThan">
      <formula>0</formula>
    </cfRule>
  </conditionalFormatting>
  <conditionalFormatting sqref="W39:X39">
    <cfRule type="cellIs" dxfId="261" priority="227" stopIfTrue="1" operator="lessThan">
      <formula>0</formula>
    </cfRule>
  </conditionalFormatting>
  <conditionalFormatting sqref="W42:X42">
    <cfRule type="cellIs" dxfId="260" priority="226" stopIfTrue="1" operator="lessThan">
      <formula>0</formula>
    </cfRule>
  </conditionalFormatting>
  <conditionalFormatting sqref="V36">
    <cfRule type="cellIs" dxfId="259" priority="225" stopIfTrue="1" operator="lessThan">
      <formula>0</formula>
    </cfRule>
  </conditionalFormatting>
  <conditionalFormatting sqref="W36:X36">
    <cfRule type="cellIs" dxfId="258" priority="224" stopIfTrue="1" operator="lessThan">
      <formula>0</formula>
    </cfRule>
  </conditionalFormatting>
  <conditionalFormatting sqref="V45">
    <cfRule type="cellIs" dxfId="257" priority="223" stopIfTrue="1" operator="lessThan">
      <formula>0</formula>
    </cfRule>
  </conditionalFormatting>
  <conditionalFormatting sqref="W45:X45">
    <cfRule type="cellIs" dxfId="256" priority="222" stopIfTrue="1" operator="lessThan">
      <formula>0</formula>
    </cfRule>
  </conditionalFormatting>
  <conditionalFormatting sqref="V46">
    <cfRule type="cellIs" dxfId="255" priority="221" stopIfTrue="1" operator="lessThan">
      <formula>0</formula>
    </cfRule>
  </conditionalFormatting>
  <conditionalFormatting sqref="W46:X46">
    <cfRule type="cellIs" dxfId="254" priority="220" stopIfTrue="1" operator="lessThan">
      <formula>0</formula>
    </cfRule>
  </conditionalFormatting>
  <conditionalFormatting sqref="V49">
    <cfRule type="cellIs" dxfId="253" priority="219" stopIfTrue="1" operator="lessThan">
      <formula>0</formula>
    </cfRule>
  </conditionalFormatting>
  <conditionalFormatting sqref="W49:X49">
    <cfRule type="cellIs" dxfId="252" priority="218" stopIfTrue="1" operator="lessThan">
      <formula>0</formula>
    </cfRule>
  </conditionalFormatting>
  <conditionalFormatting sqref="V51">
    <cfRule type="cellIs" dxfId="251" priority="217" stopIfTrue="1" operator="lessThan">
      <formula>0</formula>
    </cfRule>
  </conditionalFormatting>
  <conditionalFormatting sqref="W51:X51">
    <cfRule type="cellIs" dxfId="250" priority="216" stopIfTrue="1" operator="lessThan">
      <formula>0</formula>
    </cfRule>
  </conditionalFormatting>
  <conditionalFormatting sqref="V52">
    <cfRule type="cellIs" dxfId="249" priority="215" stopIfTrue="1" operator="lessThan">
      <formula>0</formula>
    </cfRule>
  </conditionalFormatting>
  <conditionalFormatting sqref="W52:X52">
    <cfRule type="cellIs" dxfId="248" priority="214" stopIfTrue="1" operator="lessThan">
      <formula>0</formula>
    </cfRule>
  </conditionalFormatting>
  <conditionalFormatting sqref="V53">
    <cfRule type="cellIs" dxfId="247" priority="213" stopIfTrue="1" operator="lessThan">
      <formula>0</formula>
    </cfRule>
  </conditionalFormatting>
  <conditionalFormatting sqref="W53:X53">
    <cfRule type="cellIs" dxfId="246" priority="212" stopIfTrue="1" operator="lessThan">
      <formula>0</formula>
    </cfRule>
  </conditionalFormatting>
  <conditionalFormatting sqref="Y23">
    <cfRule type="cellIs" dxfId="245" priority="211" stopIfTrue="1" operator="lessThan">
      <formula>0</formula>
    </cfRule>
  </conditionalFormatting>
  <conditionalFormatting sqref="Y26">
    <cfRule type="cellIs" dxfId="244" priority="210" stopIfTrue="1" operator="lessThan">
      <formula>0</formula>
    </cfRule>
  </conditionalFormatting>
  <conditionalFormatting sqref="Y28">
    <cfRule type="cellIs" dxfId="243" priority="209" stopIfTrue="1" operator="lessThan">
      <formula>0</formula>
    </cfRule>
  </conditionalFormatting>
  <conditionalFormatting sqref="Y30">
    <cfRule type="cellIs" dxfId="242" priority="208" stopIfTrue="1" operator="lessThan">
      <formula>0</formula>
    </cfRule>
  </conditionalFormatting>
  <conditionalFormatting sqref="Y32">
    <cfRule type="cellIs" dxfId="241" priority="207" stopIfTrue="1" operator="lessThan">
      <formula>0</formula>
    </cfRule>
  </conditionalFormatting>
  <conditionalFormatting sqref="Y34">
    <cfRule type="cellIs" dxfId="240" priority="206" stopIfTrue="1" operator="lessThan">
      <formula>0</formula>
    </cfRule>
  </conditionalFormatting>
  <conditionalFormatting sqref="Y38">
    <cfRule type="cellIs" dxfId="239" priority="205" stopIfTrue="1" operator="lessThan">
      <formula>0</formula>
    </cfRule>
  </conditionalFormatting>
  <conditionalFormatting sqref="Y41">
    <cfRule type="cellIs" dxfId="238" priority="204" stopIfTrue="1" operator="lessThan">
      <formula>0</formula>
    </cfRule>
  </conditionalFormatting>
  <conditionalFormatting sqref="Y43">
    <cfRule type="cellIs" dxfId="237" priority="203" stopIfTrue="1" operator="lessThan">
      <formula>0</formula>
    </cfRule>
  </conditionalFormatting>
  <conditionalFormatting sqref="Y47">
    <cfRule type="cellIs" dxfId="236" priority="202" stopIfTrue="1" operator="lessThan">
      <formula>0</formula>
    </cfRule>
  </conditionalFormatting>
  <conditionalFormatting sqref="Y50">
    <cfRule type="cellIs" dxfId="235" priority="201" stopIfTrue="1" operator="lessThan">
      <formula>0</formula>
    </cfRule>
  </conditionalFormatting>
  <conditionalFormatting sqref="Z24:AA24">
    <cfRule type="cellIs" dxfId="234" priority="200" stopIfTrue="1" operator="lessThan">
      <formula>0</formula>
    </cfRule>
  </conditionalFormatting>
  <conditionalFormatting sqref="Z27:AA27">
    <cfRule type="cellIs" dxfId="233" priority="199" stopIfTrue="1" operator="lessThan">
      <formula>0</formula>
    </cfRule>
  </conditionalFormatting>
  <conditionalFormatting sqref="Z31:AA31">
    <cfRule type="cellIs" dxfId="232" priority="198" stopIfTrue="1" operator="lessThan">
      <formula>0</formula>
    </cfRule>
  </conditionalFormatting>
  <conditionalFormatting sqref="Z35:AA35">
    <cfRule type="cellIs" dxfId="231" priority="197" stopIfTrue="1" operator="lessThan">
      <formula>0</formula>
    </cfRule>
  </conditionalFormatting>
  <conditionalFormatting sqref="Z39:AA39">
    <cfRule type="cellIs" dxfId="230" priority="196" stopIfTrue="1" operator="lessThan">
      <formula>0</formula>
    </cfRule>
  </conditionalFormatting>
  <conditionalFormatting sqref="Z42:AA42">
    <cfRule type="cellIs" dxfId="229" priority="195" stopIfTrue="1" operator="lessThan">
      <formula>0</formula>
    </cfRule>
  </conditionalFormatting>
  <conditionalFormatting sqref="Y36">
    <cfRule type="cellIs" dxfId="228" priority="194" stopIfTrue="1" operator="lessThan">
      <formula>0</formula>
    </cfRule>
  </conditionalFormatting>
  <conditionalFormatting sqref="Z36:AA36">
    <cfRule type="cellIs" dxfId="227" priority="193" stopIfTrue="1" operator="lessThan">
      <formula>0</formula>
    </cfRule>
  </conditionalFormatting>
  <conditionalFormatting sqref="Y45">
    <cfRule type="cellIs" dxfId="226" priority="192" stopIfTrue="1" operator="lessThan">
      <formula>0</formula>
    </cfRule>
  </conditionalFormatting>
  <conditionalFormatting sqref="Z45:AA45">
    <cfRule type="cellIs" dxfId="225" priority="191" stopIfTrue="1" operator="lessThan">
      <formula>0</formula>
    </cfRule>
  </conditionalFormatting>
  <conditionalFormatting sqref="Y46">
    <cfRule type="cellIs" dxfId="224" priority="190" stopIfTrue="1" operator="lessThan">
      <formula>0</formula>
    </cfRule>
  </conditionalFormatting>
  <conditionalFormatting sqref="Z46:AA46">
    <cfRule type="cellIs" dxfId="223" priority="189" stopIfTrue="1" operator="lessThan">
      <formula>0</formula>
    </cfRule>
  </conditionalFormatting>
  <conditionalFormatting sqref="Y49">
    <cfRule type="cellIs" dxfId="222" priority="188" stopIfTrue="1" operator="lessThan">
      <formula>0</formula>
    </cfRule>
  </conditionalFormatting>
  <conditionalFormatting sqref="Z49:AA49">
    <cfRule type="cellIs" dxfId="221" priority="187" stopIfTrue="1" operator="lessThan">
      <formula>0</formula>
    </cfRule>
  </conditionalFormatting>
  <conditionalFormatting sqref="Y51">
    <cfRule type="cellIs" dxfId="220" priority="186" stopIfTrue="1" operator="lessThan">
      <formula>0</formula>
    </cfRule>
  </conditionalFormatting>
  <conditionalFormatting sqref="Z51:AA51">
    <cfRule type="cellIs" dxfId="219" priority="185" stopIfTrue="1" operator="lessThan">
      <formula>0</formula>
    </cfRule>
  </conditionalFormatting>
  <conditionalFormatting sqref="Y52">
    <cfRule type="cellIs" dxfId="218" priority="184" stopIfTrue="1" operator="lessThan">
      <formula>0</formula>
    </cfRule>
  </conditionalFormatting>
  <conditionalFormatting sqref="Z52:AA52">
    <cfRule type="cellIs" dxfId="217" priority="183" stopIfTrue="1" operator="lessThan">
      <formula>0</formula>
    </cfRule>
  </conditionalFormatting>
  <conditionalFormatting sqref="Y53">
    <cfRule type="cellIs" dxfId="216" priority="182" stopIfTrue="1" operator="lessThan">
      <formula>0</formula>
    </cfRule>
  </conditionalFormatting>
  <conditionalFormatting sqref="Z53:AA53">
    <cfRule type="cellIs" dxfId="215" priority="181" stopIfTrue="1" operator="lessThan">
      <formula>0</formula>
    </cfRule>
  </conditionalFormatting>
  <conditionalFormatting sqref="AL23">
    <cfRule type="cellIs" dxfId="214" priority="180" stopIfTrue="1" operator="lessThan">
      <formula>0</formula>
    </cfRule>
  </conditionalFormatting>
  <conditionalFormatting sqref="AL26">
    <cfRule type="cellIs" dxfId="213" priority="179" stopIfTrue="1" operator="lessThan">
      <formula>0</formula>
    </cfRule>
  </conditionalFormatting>
  <conditionalFormatting sqref="AL28">
    <cfRule type="cellIs" dxfId="212" priority="178" stopIfTrue="1" operator="lessThan">
      <formula>0</formula>
    </cfRule>
  </conditionalFormatting>
  <conditionalFormatting sqref="AL30">
    <cfRule type="cellIs" dxfId="211" priority="177" stopIfTrue="1" operator="lessThan">
      <formula>0</formula>
    </cfRule>
  </conditionalFormatting>
  <conditionalFormatting sqref="AL32">
    <cfRule type="cellIs" dxfId="210" priority="176" stopIfTrue="1" operator="lessThan">
      <formula>0</formula>
    </cfRule>
  </conditionalFormatting>
  <conditionalFormatting sqref="AL34">
    <cfRule type="cellIs" dxfId="209" priority="175" stopIfTrue="1" operator="lessThan">
      <formula>0</formula>
    </cfRule>
  </conditionalFormatting>
  <conditionalFormatting sqref="AL38">
    <cfRule type="cellIs" dxfId="208" priority="174" stopIfTrue="1" operator="lessThan">
      <formula>0</formula>
    </cfRule>
  </conditionalFormatting>
  <conditionalFormatting sqref="AL41">
    <cfRule type="cellIs" dxfId="207" priority="173" stopIfTrue="1" operator="lessThan">
      <formula>0</formula>
    </cfRule>
  </conditionalFormatting>
  <conditionalFormatting sqref="AL43">
    <cfRule type="cellIs" dxfId="206" priority="172" stopIfTrue="1" operator="lessThan">
      <formula>0</formula>
    </cfRule>
  </conditionalFormatting>
  <conditionalFormatting sqref="AL47">
    <cfRule type="cellIs" dxfId="205" priority="171" stopIfTrue="1" operator="lessThan">
      <formula>0</formula>
    </cfRule>
  </conditionalFormatting>
  <conditionalFormatting sqref="AL50">
    <cfRule type="cellIs" dxfId="204" priority="170" stopIfTrue="1" operator="lessThan">
      <formula>0</formula>
    </cfRule>
  </conditionalFormatting>
  <conditionalFormatting sqref="AM24:AP24">
    <cfRule type="cellIs" dxfId="203" priority="169" stopIfTrue="1" operator="lessThan">
      <formula>0</formula>
    </cfRule>
  </conditionalFormatting>
  <conditionalFormatting sqref="AM27:AP27">
    <cfRule type="cellIs" dxfId="202" priority="168" stopIfTrue="1" operator="lessThan">
      <formula>0</formula>
    </cfRule>
  </conditionalFormatting>
  <conditionalFormatting sqref="AM31:AP31">
    <cfRule type="cellIs" dxfId="201" priority="167" stopIfTrue="1" operator="lessThan">
      <formula>0</formula>
    </cfRule>
  </conditionalFormatting>
  <conditionalFormatting sqref="AM35:AP35">
    <cfRule type="cellIs" dxfId="200" priority="166" stopIfTrue="1" operator="lessThan">
      <formula>0</formula>
    </cfRule>
  </conditionalFormatting>
  <conditionalFormatting sqref="AM39:AP39">
    <cfRule type="cellIs" dxfId="199" priority="165" stopIfTrue="1" operator="lessThan">
      <formula>0</formula>
    </cfRule>
  </conditionalFormatting>
  <conditionalFormatting sqref="AM42:AP42">
    <cfRule type="cellIs" dxfId="198" priority="164" stopIfTrue="1" operator="lessThan">
      <formula>0</formula>
    </cfRule>
  </conditionalFormatting>
  <conditionalFormatting sqref="AL36">
    <cfRule type="cellIs" dxfId="197" priority="163" stopIfTrue="1" operator="lessThan">
      <formula>0</formula>
    </cfRule>
  </conditionalFormatting>
  <conditionalFormatting sqref="AM36:AP36">
    <cfRule type="cellIs" dxfId="196" priority="162" stopIfTrue="1" operator="lessThan">
      <formula>0</formula>
    </cfRule>
  </conditionalFormatting>
  <conditionalFormatting sqref="AL45">
    <cfRule type="cellIs" dxfId="195" priority="161" stopIfTrue="1" operator="lessThan">
      <formula>0</formula>
    </cfRule>
  </conditionalFormatting>
  <conditionalFormatting sqref="AM45:AP45">
    <cfRule type="cellIs" dxfId="194" priority="160" stopIfTrue="1" operator="lessThan">
      <formula>0</formula>
    </cfRule>
  </conditionalFormatting>
  <conditionalFormatting sqref="AL46">
    <cfRule type="cellIs" dxfId="193" priority="159" stopIfTrue="1" operator="lessThan">
      <formula>0</formula>
    </cfRule>
  </conditionalFormatting>
  <conditionalFormatting sqref="AM46:AP46">
    <cfRule type="cellIs" dxfId="192" priority="158" stopIfTrue="1" operator="lessThan">
      <formula>0</formula>
    </cfRule>
  </conditionalFormatting>
  <conditionalFormatting sqref="AL49">
    <cfRule type="cellIs" dxfId="191" priority="157" stopIfTrue="1" operator="lessThan">
      <formula>0</formula>
    </cfRule>
  </conditionalFormatting>
  <conditionalFormatting sqref="AM49:AP49">
    <cfRule type="cellIs" dxfId="190" priority="156" stopIfTrue="1" operator="lessThan">
      <formula>0</formula>
    </cfRule>
  </conditionalFormatting>
  <conditionalFormatting sqref="AL51">
    <cfRule type="cellIs" dxfId="189" priority="155" stopIfTrue="1" operator="lessThan">
      <formula>0</formula>
    </cfRule>
  </conditionalFormatting>
  <conditionalFormatting sqref="AM51:AP51">
    <cfRule type="cellIs" dxfId="188" priority="154" stopIfTrue="1" operator="lessThan">
      <formula>0</formula>
    </cfRule>
  </conditionalFormatting>
  <conditionalFormatting sqref="AL52">
    <cfRule type="cellIs" dxfId="187" priority="153" stopIfTrue="1" operator="lessThan">
      <formula>0</formula>
    </cfRule>
  </conditionalFormatting>
  <conditionalFormatting sqref="AM52:AP52">
    <cfRule type="cellIs" dxfId="186" priority="152" stopIfTrue="1" operator="lessThan">
      <formula>0</formula>
    </cfRule>
  </conditionalFormatting>
  <conditionalFormatting sqref="AL53">
    <cfRule type="cellIs" dxfId="185" priority="151" stopIfTrue="1" operator="lessThan">
      <formula>0</formula>
    </cfRule>
  </conditionalFormatting>
  <conditionalFormatting sqref="AM53:AP53">
    <cfRule type="cellIs" dxfId="184" priority="150" stopIfTrue="1" operator="lessThan">
      <formula>0</formula>
    </cfRule>
  </conditionalFormatting>
  <conditionalFormatting sqref="AB23">
    <cfRule type="cellIs" dxfId="183" priority="149" stopIfTrue="1" operator="lessThan">
      <formula>0</formula>
    </cfRule>
  </conditionalFormatting>
  <conditionalFormatting sqref="AB26">
    <cfRule type="cellIs" dxfId="182" priority="148" stopIfTrue="1" operator="lessThan">
      <formula>0</formula>
    </cfRule>
  </conditionalFormatting>
  <conditionalFormatting sqref="AB28">
    <cfRule type="cellIs" dxfId="181" priority="147" stopIfTrue="1" operator="lessThan">
      <formula>0</formula>
    </cfRule>
  </conditionalFormatting>
  <conditionalFormatting sqref="AB30">
    <cfRule type="cellIs" dxfId="180" priority="146" stopIfTrue="1" operator="lessThan">
      <formula>0</formula>
    </cfRule>
  </conditionalFormatting>
  <conditionalFormatting sqref="AB32">
    <cfRule type="cellIs" dxfId="179" priority="145" stopIfTrue="1" operator="lessThan">
      <formula>0</formula>
    </cfRule>
  </conditionalFormatting>
  <conditionalFormatting sqref="AB34">
    <cfRule type="cellIs" dxfId="178" priority="144" stopIfTrue="1" operator="lessThan">
      <formula>0</formula>
    </cfRule>
  </conditionalFormatting>
  <conditionalFormatting sqref="AB38">
    <cfRule type="cellIs" dxfId="177" priority="143" stopIfTrue="1" operator="lessThan">
      <formula>0</formula>
    </cfRule>
  </conditionalFormatting>
  <conditionalFormatting sqref="AB41">
    <cfRule type="cellIs" dxfId="176" priority="142" stopIfTrue="1" operator="lessThan">
      <formula>0</formula>
    </cfRule>
  </conditionalFormatting>
  <conditionalFormatting sqref="AB47">
    <cfRule type="cellIs" dxfId="175" priority="140" stopIfTrue="1" operator="lessThan">
      <formula>0</formula>
    </cfRule>
  </conditionalFormatting>
  <conditionalFormatting sqref="AB50">
    <cfRule type="cellIs" dxfId="174" priority="139" stopIfTrue="1" operator="lessThan">
      <formula>0</formula>
    </cfRule>
  </conditionalFormatting>
  <conditionalFormatting sqref="AB36">
    <cfRule type="cellIs" dxfId="173" priority="138" stopIfTrue="1" operator="lessThan">
      <formula>0</formula>
    </cfRule>
  </conditionalFormatting>
  <conditionalFormatting sqref="AB45">
    <cfRule type="cellIs" dxfId="172" priority="137" stopIfTrue="1" operator="lessThan">
      <formula>0</formula>
    </cfRule>
  </conditionalFormatting>
  <conditionalFormatting sqref="AB46">
    <cfRule type="cellIs" dxfId="171" priority="136" stopIfTrue="1" operator="lessThan">
      <formula>0</formula>
    </cfRule>
  </conditionalFormatting>
  <conditionalFormatting sqref="AB49">
    <cfRule type="cellIs" dxfId="170" priority="135" stopIfTrue="1" operator="lessThan">
      <formula>0</formula>
    </cfRule>
  </conditionalFormatting>
  <conditionalFormatting sqref="AB51">
    <cfRule type="cellIs" dxfId="169" priority="134" stopIfTrue="1" operator="lessThan">
      <formula>0</formula>
    </cfRule>
  </conditionalFormatting>
  <conditionalFormatting sqref="AB52">
    <cfRule type="cellIs" dxfId="168" priority="133" stopIfTrue="1" operator="lessThan">
      <formula>0</formula>
    </cfRule>
  </conditionalFormatting>
  <conditionalFormatting sqref="AB53">
    <cfRule type="cellIs" dxfId="167" priority="132" stopIfTrue="1" operator="lessThan">
      <formula>0</formula>
    </cfRule>
  </conditionalFormatting>
  <conditionalFormatting sqref="AB56">
    <cfRule type="cellIs" dxfId="166" priority="131" stopIfTrue="1" operator="lessThan">
      <formula>0</formula>
    </cfRule>
  </conditionalFormatting>
  <conditionalFormatting sqref="AB57">
    <cfRule type="cellIs" dxfId="165" priority="130" stopIfTrue="1" operator="lessThan">
      <formula>0</formula>
    </cfRule>
  </conditionalFormatting>
  <conditionalFormatting sqref="AG23">
    <cfRule type="cellIs" dxfId="164" priority="129" stopIfTrue="1" operator="lessThan">
      <formula>0</formula>
    </cfRule>
  </conditionalFormatting>
  <conditionalFormatting sqref="AG26">
    <cfRule type="cellIs" dxfId="163" priority="128" stopIfTrue="1" operator="lessThan">
      <formula>0</formula>
    </cfRule>
  </conditionalFormatting>
  <conditionalFormatting sqref="AG28">
    <cfRule type="cellIs" dxfId="162" priority="127" stopIfTrue="1" operator="lessThan">
      <formula>0</formula>
    </cfRule>
  </conditionalFormatting>
  <conditionalFormatting sqref="AG30">
    <cfRule type="cellIs" dxfId="161" priority="126" stopIfTrue="1" operator="lessThan">
      <formula>0</formula>
    </cfRule>
  </conditionalFormatting>
  <conditionalFormatting sqref="AG32">
    <cfRule type="cellIs" dxfId="160" priority="125" stopIfTrue="1" operator="lessThan">
      <formula>0</formula>
    </cfRule>
  </conditionalFormatting>
  <conditionalFormatting sqref="AG34">
    <cfRule type="cellIs" dxfId="159" priority="124" stopIfTrue="1" operator="lessThan">
      <formula>0</formula>
    </cfRule>
  </conditionalFormatting>
  <conditionalFormatting sqref="AG38">
    <cfRule type="cellIs" dxfId="158" priority="123" stopIfTrue="1" operator="lessThan">
      <formula>0</formula>
    </cfRule>
  </conditionalFormatting>
  <conditionalFormatting sqref="AG41">
    <cfRule type="cellIs" dxfId="157" priority="122" stopIfTrue="1" operator="lessThan">
      <formula>0</formula>
    </cfRule>
  </conditionalFormatting>
  <conditionalFormatting sqref="AG43">
    <cfRule type="cellIs" dxfId="156" priority="121" stopIfTrue="1" operator="lessThan">
      <formula>0</formula>
    </cfRule>
  </conditionalFormatting>
  <conditionalFormatting sqref="AG47">
    <cfRule type="cellIs" dxfId="155" priority="120" stopIfTrue="1" operator="lessThan">
      <formula>0</formula>
    </cfRule>
  </conditionalFormatting>
  <conditionalFormatting sqref="AG50">
    <cfRule type="cellIs" dxfId="154" priority="119" stopIfTrue="1" operator="lessThan">
      <formula>0</formula>
    </cfRule>
  </conditionalFormatting>
  <conditionalFormatting sqref="AG36">
    <cfRule type="cellIs" dxfId="153" priority="118" stopIfTrue="1" operator="lessThan">
      <formula>0</formula>
    </cfRule>
  </conditionalFormatting>
  <conditionalFormatting sqref="AG45">
    <cfRule type="cellIs" dxfId="152" priority="117" stopIfTrue="1" operator="lessThan">
      <formula>0</formula>
    </cfRule>
  </conditionalFormatting>
  <conditionalFormatting sqref="AG46">
    <cfRule type="cellIs" dxfId="151" priority="116" stopIfTrue="1" operator="lessThan">
      <formula>0</formula>
    </cfRule>
  </conditionalFormatting>
  <conditionalFormatting sqref="AG49">
    <cfRule type="cellIs" dxfId="150" priority="115" stopIfTrue="1" operator="lessThan">
      <formula>0</formula>
    </cfRule>
  </conditionalFormatting>
  <conditionalFormatting sqref="AG51">
    <cfRule type="cellIs" dxfId="149" priority="114" stopIfTrue="1" operator="lessThan">
      <formula>0</formula>
    </cfRule>
  </conditionalFormatting>
  <conditionalFormatting sqref="AG52">
    <cfRule type="cellIs" dxfId="148" priority="113" stopIfTrue="1" operator="lessThan">
      <formula>0</formula>
    </cfRule>
  </conditionalFormatting>
  <conditionalFormatting sqref="AG53">
    <cfRule type="cellIs" dxfId="147" priority="112" stopIfTrue="1" operator="lessThan">
      <formula>0</formula>
    </cfRule>
  </conditionalFormatting>
  <conditionalFormatting sqref="AG56">
    <cfRule type="cellIs" dxfId="146" priority="111" stopIfTrue="1" operator="lessThan">
      <formula>0</formula>
    </cfRule>
  </conditionalFormatting>
  <conditionalFormatting sqref="AG57">
    <cfRule type="cellIs" dxfId="145" priority="110" stopIfTrue="1" operator="lessThan">
      <formula>0</formula>
    </cfRule>
  </conditionalFormatting>
  <conditionalFormatting sqref="AL56">
    <cfRule type="cellIs" dxfId="144" priority="109" stopIfTrue="1" operator="lessThan">
      <formula>0</formula>
    </cfRule>
  </conditionalFormatting>
  <conditionalFormatting sqref="AM56:AP56">
    <cfRule type="cellIs" dxfId="143" priority="108" stopIfTrue="1" operator="lessThan">
      <formula>0</formula>
    </cfRule>
  </conditionalFormatting>
  <conditionalFormatting sqref="AL57">
    <cfRule type="cellIs" dxfId="142" priority="107" stopIfTrue="1" operator="lessThan">
      <formula>0</formula>
    </cfRule>
  </conditionalFormatting>
  <conditionalFormatting sqref="AM57:AP57">
    <cfRule type="cellIs" dxfId="141" priority="106" stopIfTrue="1" operator="lessThan">
      <formula>0</formula>
    </cfRule>
  </conditionalFormatting>
  <conditionalFormatting sqref="I56">
    <cfRule type="cellIs" dxfId="140" priority="105" stopIfTrue="1" operator="lessThan">
      <formula>0</formula>
    </cfRule>
  </conditionalFormatting>
  <conditionalFormatting sqref="J56:M56">
    <cfRule type="cellIs" dxfId="139" priority="104" stopIfTrue="1" operator="lessThan">
      <formula>0</formula>
    </cfRule>
  </conditionalFormatting>
  <conditionalFormatting sqref="I57">
    <cfRule type="cellIs" dxfId="138" priority="103" stopIfTrue="1" operator="lessThan">
      <formula>0</formula>
    </cfRule>
  </conditionalFormatting>
  <conditionalFormatting sqref="J57:M57">
    <cfRule type="cellIs" dxfId="137" priority="102" stopIfTrue="1" operator="lessThan">
      <formula>0</formula>
    </cfRule>
  </conditionalFormatting>
  <conditionalFormatting sqref="N56">
    <cfRule type="cellIs" dxfId="136" priority="101" stopIfTrue="1" operator="lessThan">
      <formula>0</formula>
    </cfRule>
  </conditionalFormatting>
  <conditionalFormatting sqref="O56:U56">
    <cfRule type="cellIs" dxfId="135" priority="100" stopIfTrue="1" operator="lessThan">
      <formula>0</formula>
    </cfRule>
  </conditionalFormatting>
  <conditionalFormatting sqref="N57">
    <cfRule type="cellIs" dxfId="134" priority="99" stopIfTrue="1" operator="lessThan">
      <formula>0</formula>
    </cfRule>
  </conditionalFormatting>
  <conditionalFormatting sqref="O57:U57">
    <cfRule type="cellIs" dxfId="133" priority="98" stopIfTrue="1" operator="lessThan">
      <formula>0</formula>
    </cfRule>
  </conditionalFormatting>
  <conditionalFormatting sqref="V56:X56">
    <cfRule type="cellIs" dxfId="132" priority="97" stopIfTrue="1" operator="lessThan">
      <formula>0</formula>
    </cfRule>
  </conditionalFormatting>
  <conditionalFormatting sqref="V57:X57">
    <cfRule type="cellIs" dxfId="131" priority="96" stopIfTrue="1" operator="lessThan">
      <formula>0</formula>
    </cfRule>
  </conditionalFormatting>
  <conditionalFormatting sqref="Y56:AA56">
    <cfRule type="cellIs" dxfId="130" priority="95" stopIfTrue="1" operator="lessThan">
      <formula>0</formula>
    </cfRule>
  </conditionalFormatting>
  <conditionalFormatting sqref="Y57:AA57">
    <cfRule type="cellIs" dxfId="129" priority="94" stopIfTrue="1" operator="lessThan">
      <formula>0</formula>
    </cfRule>
  </conditionalFormatting>
  <conditionalFormatting sqref="AT56">
    <cfRule type="cellIs" dxfId="128" priority="92" stopIfTrue="1" operator="lessThan">
      <formula>0</formula>
    </cfRule>
  </conditionalFormatting>
  <conditionalFormatting sqref="AT57">
    <cfRule type="cellIs" dxfId="127" priority="90" stopIfTrue="1" operator="lessThan">
      <formula>0</formula>
    </cfRule>
  </conditionalFormatting>
  <conditionalFormatting sqref="AS23">
    <cfRule type="cellIs" dxfId="126" priority="63" stopIfTrue="1" operator="lessThan">
      <formula>0</formula>
    </cfRule>
  </conditionalFormatting>
  <conditionalFormatting sqref="AR32">
    <cfRule type="cellIs" dxfId="125" priority="52" stopIfTrue="1" operator="lessThan">
      <formula>0</formula>
    </cfRule>
  </conditionalFormatting>
  <conditionalFormatting sqref="AS32">
    <cfRule type="cellIs" dxfId="124" priority="51" stopIfTrue="1" operator="lessThan">
      <formula>0</formula>
    </cfRule>
  </conditionalFormatting>
  <conditionalFormatting sqref="AQ36">
    <cfRule type="cellIs" dxfId="123" priority="47" stopIfTrue="1" operator="lessThan">
      <formula>0</formula>
    </cfRule>
  </conditionalFormatting>
  <conditionalFormatting sqref="AR36">
    <cfRule type="cellIs" dxfId="122" priority="46" stopIfTrue="1" operator="lessThan">
      <formula>0</formula>
    </cfRule>
  </conditionalFormatting>
  <conditionalFormatting sqref="AS38">
    <cfRule type="cellIs" dxfId="121" priority="42" stopIfTrue="1" operator="lessThan">
      <formula>0</formula>
    </cfRule>
  </conditionalFormatting>
  <conditionalFormatting sqref="AQ41">
    <cfRule type="cellIs" dxfId="120" priority="41" stopIfTrue="1" operator="lessThan">
      <formula>0</formula>
    </cfRule>
  </conditionalFormatting>
  <conditionalFormatting sqref="AR43">
    <cfRule type="cellIs" dxfId="119" priority="37" stopIfTrue="1" operator="lessThan">
      <formula>0</formula>
    </cfRule>
  </conditionalFormatting>
  <conditionalFormatting sqref="AS43">
    <cfRule type="cellIs" dxfId="118" priority="36" stopIfTrue="1" operator="lessThan">
      <formula>0</formula>
    </cfRule>
  </conditionalFormatting>
  <conditionalFormatting sqref="AQ46">
    <cfRule type="cellIs" dxfId="117" priority="32" stopIfTrue="1" operator="lessThan">
      <formula>0</formula>
    </cfRule>
  </conditionalFormatting>
  <conditionalFormatting sqref="AR46">
    <cfRule type="cellIs" dxfId="116" priority="31" stopIfTrue="1" operator="lessThan">
      <formula>0</formula>
    </cfRule>
  </conditionalFormatting>
  <conditionalFormatting sqref="AQ49">
    <cfRule type="cellIs" dxfId="115" priority="26" stopIfTrue="1" operator="lessThan">
      <formula>0</formula>
    </cfRule>
  </conditionalFormatting>
  <conditionalFormatting sqref="AR50">
    <cfRule type="cellIs" dxfId="114" priority="22" stopIfTrue="1" operator="lessThan">
      <formula>0</formula>
    </cfRule>
  </conditionalFormatting>
  <conditionalFormatting sqref="AS50">
    <cfRule type="cellIs" dxfId="113" priority="21" stopIfTrue="1" operator="lessThan">
      <formula>0</formula>
    </cfRule>
  </conditionalFormatting>
  <conditionalFormatting sqref="AQ52">
    <cfRule type="cellIs" dxfId="112" priority="17" stopIfTrue="1" operator="lessThan">
      <formula>0</formula>
    </cfRule>
  </conditionalFormatting>
  <conditionalFormatting sqref="AS53">
    <cfRule type="cellIs" dxfId="111" priority="12" stopIfTrue="1" operator="lessThan">
      <formula>0</formula>
    </cfRule>
  </conditionalFormatting>
  <conditionalFormatting sqref="AQ56">
    <cfRule type="cellIs" dxfId="110" priority="11" stopIfTrue="1" operator="lessThan">
      <formula>0</formula>
    </cfRule>
  </conditionalFormatting>
  <conditionalFormatting sqref="AQ23">
    <cfRule type="cellIs" dxfId="109" priority="65" stopIfTrue="1" operator="lessThan">
      <formula>0</formula>
    </cfRule>
  </conditionalFormatting>
  <conditionalFormatting sqref="AR23">
    <cfRule type="cellIs" dxfId="108" priority="64" stopIfTrue="1" operator="lessThan">
      <formula>0</formula>
    </cfRule>
  </conditionalFormatting>
  <conditionalFormatting sqref="AS26">
    <cfRule type="cellIs" dxfId="107" priority="60" stopIfTrue="1" operator="lessThan">
      <formula>0</formula>
    </cfRule>
  </conditionalFormatting>
  <conditionalFormatting sqref="AQ28">
    <cfRule type="cellIs" dxfId="106" priority="59" stopIfTrue="1" operator="lessThan">
      <formula>0</formula>
    </cfRule>
  </conditionalFormatting>
  <conditionalFormatting sqref="AR28">
    <cfRule type="cellIs" dxfId="105" priority="58" stopIfTrue="1" operator="lessThan">
      <formula>0</formula>
    </cfRule>
  </conditionalFormatting>
  <conditionalFormatting sqref="AS28">
    <cfRule type="cellIs" dxfId="104" priority="57" stopIfTrue="1" operator="lessThan">
      <formula>0</formula>
    </cfRule>
  </conditionalFormatting>
  <conditionalFormatting sqref="AQ30">
    <cfRule type="cellIs" dxfId="103" priority="56" stopIfTrue="1" operator="lessThan">
      <formula>0</formula>
    </cfRule>
  </conditionalFormatting>
  <conditionalFormatting sqref="AR30">
    <cfRule type="cellIs" dxfId="102" priority="55" stopIfTrue="1" operator="lessThan">
      <formula>0</formula>
    </cfRule>
  </conditionalFormatting>
  <conditionalFormatting sqref="AS30">
    <cfRule type="cellIs" dxfId="101" priority="54" stopIfTrue="1" operator="lessThan">
      <formula>0</formula>
    </cfRule>
  </conditionalFormatting>
  <conditionalFormatting sqref="AQ32">
    <cfRule type="cellIs" dxfId="100" priority="53" stopIfTrue="1" operator="lessThan">
      <formula>0</formula>
    </cfRule>
  </conditionalFormatting>
  <conditionalFormatting sqref="AQ34">
    <cfRule type="cellIs" dxfId="99" priority="50" stopIfTrue="1" operator="lessThan">
      <formula>0</formula>
    </cfRule>
  </conditionalFormatting>
  <conditionalFormatting sqref="AR34">
    <cfRule type="cellIs" dxfId="98" priority="49" stopIfTrue="1" operator="lessThan">
      <formula>0</formula>
    </cfRule>
  </conditionalFormatting>
  <conditionalFormatting sqref="AS34">
    <cfRule type="cellIs" dxfId="97" priority="48" stopIfTrue="1" operator="lessThan">
      <formula>0</formula>
    </cfRule>
  </conditionalFormatting>
  <conditionalFormatting sqref="AS36">
    <cfRule type="cellIs" dxfId="96" priority="45" stopIfTrue="1" operator="lessThan">
      <formula>0</formula>
    </cfRule>
  </conditionalFormatting>
  <conditionalFormatting sqref="AQ38">
    <cfRule type="cellIs" dxfId="95" priority="44" stopIfTrue="1" operator="lessThan">
      <formula>0</formula>
    </cfRule>
  </conditionalFormatting>
  <conditionalFormatting sqref="AR38">
    <cfRule type="cellIs" dxfId="94" priority="43" stopIfTrue="1" operator="lessThan">
      <formula>0</formula>
    </cfRule>
  </conditionalFormatting>
  <conditionalFormatting sqref="AR41">
    <cfRule type="cellIs" dxfId="93" priority="40" stopIfTrue="1" operator="lessThan">
      <formula>0</formula>
    </cfRule>
  </conditionalFormatting>
  <conditionalFormatting sqref="AS41">
    <cfRule type="cellIs" dxfId="92" priority="39" stopIfTrue="1" operator="lessThan">
      <formula>0</formula>
    </cfRule>
  </conditionalFormatting>
  <conditionalFormatting sqref="AQ43">
    <cfRule type="cellIs" dxfId="91" priority="38" stopIfTrue="1" operator="lessThan">
      <formula>0</formula>
    </cfRule>
  </conditionalFormatting>
  <conditionalFormatting sqref="AS46">
    <cfRule type="cellIs" dxfId="90" priority="30" stopIfTrue="1" operator="lessThan">
      <formula>0</formula>
    </cfRule>
  </conditionalFormatting>
  <conditionalFormatting sqref="AQ47">
    <cfRule type="cellIs" dxfId="89" priority="29" stopIfTrue="1" operator="lessThan">
      <formula>0</formula>
    </cfRule>
  </conditionalFormatting>
  <conditionalFormatting sqref="AR47">
    <cfRule type="cellIs" dxfId="88" priority="28" stopIfTrue="1" operator="lessThan">
      <formula>0</formula>
    </cfRule>
  </conditionalFormatting>
  <conditionalFormatting sqref="AR49">
    <cfRule type="cellIs" dxfId="87" priority="25" stopIfTrue="1" operator="lessThan">
      <formula>0</formula>
    </cfRule>
  </conditionalFormatting>
  <conditionalFormatting sqref="AS49">
    <cfRule type="cellIs" dxfId="86" priority="24" stopIfTrue="1" operator="lessThan">
      <formula>0</formula>
    </cfRule>
  </conditionalFormatting>
  <conditionalFormatting sqref="AQ50">
    <cfRule type="cellIs" dxfId="85" priority="23" stopIfTrue="1" operator="lessThan">
      <formula>0</formula>
    </cfRule>
  </conditionalFormatting>
  <conditionalFormatting sqref="AQ51">
    <cfRule type="cellIs" dxfId="84" priority="20" stopIfTrue="1" operator="lessThan">
      <formula>0</formula>
    </cfRule>
  </conditionalFormatting>
  <conditionalFormatting sqref="AR51">
    <cfRule type="cellIs" dxfId="83" priority="19" stopIfTrue="1" operator="lessThan">
      <formula>0</formula>
    </cfRule>
  </conditionalFormatting>
  <conditionalFormatting sqref="AS52">
    <cfRule type="cellIs" dxfId="82" priority="15" stopIfTrue="1" operator="lessThan">
      <formula>0</formula>
    </cfRule>
  </conditionalFormatting>
  <conditionalFormatting sqref="AQ53">
    <cfRule type="cellIs" dxfId="81" priority="14" stopIfTrue="1" operator="lessThan">
      <formula>0</formula>
    </cfRule>
  </conditionalFormatting>
  <conditionalFormatting sqref="AR53">
    <cfRule type="cellIs" dxfId="80" priority="13" stopIfTrue="1" operator="lessThan">
      <formula>0</formula>
    </cfRule>
  </conditionalFormatting>
  <conditionalFormatting sqref="AR56">
    <cfRule type="cellIs" dxfId="79" priority="10" stopIfTrue="1" operator="lessThan">
      <formula>0</formula>
    </cfRule>
  </conditionalFormatting>
  <conditionalFormatting sqref="AS56">
    <cfRule type="cellIs" dxfId="78" priority="9" stopIfTrue="1" operator="lessThan">
      <formula>0</formula>
    </cfRule>
  </conditionalFormatting>
  <conditionalFormatting sqref="AQ45">
    <cfRule type="cellIs" dxfId="77" priority="5" stopIfTrue="1" operator="lessThan">
      <formula>0</formula>
    </cfRule>
  </conditionalFormatting>
  <conditionalFormatting sqref="AR45">
    <cfRule type="cellIs" dxfId="76" priority="4" stopIfTrue="1" operator="lessThan">
      <formula>0</formula>
    </cfRule>
  </conditionalFormatting>
  <conditionalFormatting sqref="AS45">
    <cfRule type="cellIs" dxfId="75" priority="3" stopIfTrue="1" operator="lessThan">
      <formula>0</formula>
    </cfRule>
  </conditionalFormatting>
  <conditionalFormatting sqref="J24">
    <cfRule type="cellIs" dxfId="74" priority="2" stopIfTrue="1" operator="lessThan">
      <formula>0</formula>
    </cfRule>
  </conditionalFormatting>
  <conditionalFormatting sqref="E24">
    <cfRule type="cellIs" dxfId="73" priority="1" stopIfTrue="1" operator="lessThan">
      <formula>0</formula>
    </cfRule>
  </conditionalFormatting>
  <dataValidations count="5">
    <dataValidation allowBlank="1" showErrorMessage="1" prompt="Non input cell – does not accept input from user" sqref="AT11:AU12"/>
    <dataValidation allowBlank="1" showInputMessage="1" showErrorMessage="1" prompt="Contains a formula" sqref="AL54:AS55 AG54:AG55 D54:AB55"/>
    <dataValidation allowBlank="1" showInputMessage="1" showErrorMessage="1" prompt="Does not accept input from user" sqref="E9:H9 D10 E12:H12 D29 E25:H26 E28:H30 E32:H34 E37:H38 E40:H41 E43:H44 E47:H48 E50:H50 D48 D44 D42 D39:D40 D35 D33 D31 D27 E21:H23 J9:M9 I10 J12:M12 I29 J21:M23 J25:M26 J28:M30 J32:M34 J37:M38 J40:M41 I15 J47:M48 J50:M50 I48 I44 I42 I39:I40 I35 I33 I31 I27 N29 O21:R23 O25:R26 O28:R30 O32:R34 O37:R38 O40:R41 O43:R44 O47:R48 O50:R50 N48 N44 N42 N39:N40 N35 N33 N31 N27 O9:R9 N10 O12:R12 S29 T21:U23 T25:U26 T28:U30 T32:U34 T37:U38 T40:U41 T43:U44 T47:U48 T50:U50 S48 S44 S42 S39:S40 S35 S33 S31 S27 T9:U9 S10 T12:U12 V29 W21:X23 W25:X26 W28:X30 W32:X34 W37:X38 W40:X41 W43:X44 W47:X48 W50:X50 V48 V44 V42 V39:V40 V35 V33 V31 V27 W9:X9 V10 W12:X12 Y29 Z21:AA23 Z25:AA26 Z28:AA30 Z32:AA34 Z37:AA38 Z40:AA41 Z43:AA44 Z47:AA48 Z50:AA50 Y48 Y44 Y42 Y39:Y40 Y35 Y33 Y31 Y27 Z9:AA9 Y10 Z12:AA12 AB29 AB48 AB39:AB40 AB35 AB33 AB31 AB27 AB10 AG4 AG8 AG29 AG48 AG44 AG42 AG39:AG40 AG35 AG33 AG31 AG27 AG10 AL4:AS4 AL8:AS8 AL29 AM21:AP23 AM25:AP26 AM28:AP30 AM32:AP34 AM37:AP38 AM40:AP41 AM43:AP44 AM47:AP48 AM50:AP50 AL48 AL44 AL42 AL39:AL40 AL35 AL33 AL31 AL27 AM9:AP9 AL10 AM12:AP12 AQ29:AS29 AQ48:AS48 AQ42:AS42 AQ39:AS40 AQ35:AS35 AQ33:AS33 AQ31:AS31 AQ27:AS27 AQ10:AS10 AT4:AU10 AT13:AU55 AU56:AU58 J43:M44 AH4:AK58 AC4:AF58 AB42:AB44 N15:AB17 AG15:AG17 AL15:AS17 AG58 AL58:AT58 D24:D25 I24:I25 N24:N25 S24:S25 V24:V25 Y24:Y25 AB24:AB25 AG24:AG25 AL24:AL25 AQ24:AS25 D21:D22 I21:I22 N21:N22 S21:S22 V21:V22 Y21:Y22 AB21:AB22 AG21:AG22 AL21:AL22 AQ21:AS22 D37 I37 N37 S37 V37 Y37 AB37 AG37 AL37 AQ37:AS37 AQ44:AS44 D4:AB4 D8:AB8 I58:AB58"/>
    <dataValidation showInputMessage="1" showErrorMessage="1" prompt="Accepts input from user" sqref="D9 D11:D20 E10:H11 J24:M24 E27:H27 E31:H31 E35:H36 E39:H39 E42:H42 E45:H46 E49:H49 E51:H53 D49:D53 D45:D47 D43 D41 D38 D36 D34 D32 D30 D28 D26 D23 I9 J10:M11 J16:M17 J27:M27 J31:M31 J35:M36 J39:M39 J42:M42 J45:M46 J49:M49 J51:M53 I23 I49:I53 I45:I47 I43 I41 I38 I36 I34 I32 I30 I28 I26 D56:H58 O24:R24 O27:R27 O31:R31 O35:R36 O39:R39 O42:R42 O45:R46 O49:R49 O51:R53 N23 N49:N53 N45:N47 N43 N41 N38 N36 N34 N32 N30 N28 N26 N9 O13:R14 O10:R11 N11:N14 T24:U24 T27:U27 T31:U31 T35:U36 T39:U39 T42:U42 T45:U46 T49:U49 T51:U53 S23 S49:S53 S45:S47 S43 S41 S38 S36 S34 S32 S30 S28 S26 S9 T13:U14 T10:U11 S11:S14 W24:X24 W27:X27 W31:X31 W35:X36 W39:X39 W42:X42 W45:X46 W49:X49 W51:X53 V23 V49:V53 V45:V47 V43 V41 V38 V36 V34 V32 V30 V28 V26 V9 W13:X14 W10:X11 V11:V14 Z24:AA24 Z27:AA27 Z31:AA31 Z35:AA36 Z39:AA39 Z42:AA42 Z45:AA46 Z49:AA49 Z51:AA53 Y23 Y49:Y53 Y45:Y47 Y43 Y41 Y38 Y36 Y34 Y32 Y30 Y28 Y26 Y9 Z13:AA14 Z10:AA11 Y11:Y14 AB23 AB49:AB53 AB45:AB47 AB11:AB14 AB41 AB38 AB36 AB34 AB32 AB30 AB28 AB26 AB9 AG5:AG7 AG56:AG57 AG18:AG20 AG23 AG49:AG53 AG45:AG47 AG43 AG41 AG38 AG36 AG34 AG32 AG30 AG28 AG26 AG9 AG11:AG14 AL5:AS7 AM24:AP24 AM27:AP27 AM31:AP31 AM35:AP36 AM39:AP39 AM42:AP42 AM45:AP46 AM49:AP49 AM51:AP53 AL23 AL49:AL53 AL45:AL47 AL43 AL41 AL38 AL36 AL34 AL32 AL30 AL28 AL26 AL9 AM13:AP14 AM10:AP11 AL11:AL14 AL18:AS20 AQ23:AS23 AQ49:AS53 AQ11:AS14 AQ43:AS43 AQ41:AS41 AQ38:AS38 AQ36:AS36 AQ34:AS34 AQ32:AS32 AQ30:AS30 AQ28:AS28 AQ26:AS26 AQ9:AS9 AQ45:AS47 AL56:AT57 I16:I19 E13:H20 I11:I14 J13:M14 E24:H24 D5:AB7 I56:AB57 J18:AB19"/>
    <dataValidation showInputMessage="1" showErrorMessage="1" prompt="Does not accept input from user" sqref="J15:M15 I20:AB20"/>
  </dataValidations>
  <pageMargins left="0" right="0" top="0.35" bottom="0.45" header="0.2" footer="0.2"/>
  <pageSetup paperSize="5" scale="28" fitToWidth="2" fitToHeight="0" pageOrder="overThenDown" orientation="landscape" cellComments="asDisplayed" r:id="rId1"/>
  <headerFooter alignWithMargins="0">
    <oddFooter>&amp;L&amp;F &amp;C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Q59"/>
  <sheetViews>
    <sheetView zoomScale="80" zoomScaleNormal="80" workbookViewId="0">
      <pane xSplit="2" ySplit="3" topLeftCell="C4" activePane="bottomRight" state="frozen"/>
      <selection sqref="A1:XFD1048576"/>
      <selection pane="topRight" sqref="A1:XFD1048576"/>
      <selection pane="bottomLeft" sqref="A1:XFD1048576"/>
      <selection pane="bottomRight" activeCell="C4" sqref="C4"/>
    </sheetView>
  </sheetViews>
  <sheetFormatPr defaultColWidth="0" defaultRowHeight="13.2"/>
  <cols>
    <col min="1" max="1" width="5.88671875" style="8" hidden="1" customWidth="1"/>
    <col min="2" max="2" width="73.77734375" style="4" customWidth="1"/>
    <col min="3" max="11" width="19.44140625" style="4" customWidth="1"/>
    <col min="12" max="12" width="19.44140625" style="3" customWidth="1"/>
    <col min="13" max="38" width="19.44140625" style="4" customWidth="1"/>
    <col min="39" max="41" width="9.44140625" style="4" customWidth="1"/>
    <col min="42" max="43" width="0" style="4" hidden="1" customWidth="1"/>
    <col min="44" max="16384" width="9.44140625" style="4" hidden="1"/>
  </cols>
  <sheetData>
    <row r="1" spans="1:38" ht="19.2">
      <c r="B1" s="91" t="s">
        <v>357</v>
      </c>
      <c r="E1" s="97"/>
    </row>
    <row r="2" spans="1:38" ht="13.8" thickBot="1"/>
    <row r="3" spans="1:38" s="8" customFormat="1" ht="69">
      <c r="B3" s="111" t="s">
        <v>294</v>
      </c>
      <c r="C3" s="113" t="s">
        <v>297</v>
      </c>
      <c r="D3" s="114" t="s">
        <v>298</v>
      </c>
      <c r="E3" s="114" t="s">
        <v>299</v>
      </c>
      <c r="F3" s="114" t="s">
        <v>300</v>
      </c>
      <c r="G3" s="113" t="s">
        <v>302</v>
      </c>
      <c r="H3" s="114" t="s">
        <v>303</v>
      </c>
      <c r="I3" s="114" t="s">
        <v>304</v>
      </c>
      <c r="J3" s="114" t="s">
        <v>305</v>
      </c>
      <c r="K3" s="113" t="s">
        <v>307</v>
      </c>
      <c r="L3" s="114" t="s">
        <v>308</v>
      </c>
      <c r="M3" s="114" t="s">
        <v>309</v>
      </c>
      <c r="N3" s="114" t="s">
        <v>310</v>
      </c>
      <c r="O3" s="113" t="s">
        <v>311</v>
      </c>
      <c r="P3" s="114" t="s">
        <v>312</v>
      </c>
      <c r="Q3" s="114" t="s">
        <v>313</v>
      </c>
      <c r="R3" s="114" t="s">
        <v>314</v>
      </c>
      <c r="S3" s="113" t="s">
        <v>315</v>
      </c>
      <c r="T3" s="114" t="s">
        <v>316</v>
      </c>
      <c r="U3" s="114" t="s">
        <v>317</v>
      </c>
      <c r="V3" s="114" t="s">
        <v>356</v>
      </c>
      <c r="W3" s="113" t="s">
        <v>318</v>
      </c>
      <c r="X3" s="114" t="s">
        <v>319</v>
      </c>
      <c r="Y3" s="114" t="s">
        <v>320</v>
      </c>
      <c r="Z3" s="114" t="s">
        <v>321</v>
      </c>
      <c r="AA3" s="113" t="s">
        <v>322</v>
      </c>
      <c r="AB3" s="114" t="s">
        <v>323</v>
      </c>
      <c r="AC3" s="114" t="s">
        <v>324</v>
      </c>
      <c r="AD3" s="114" t="s">
        <v>325</v>
      </c>
      <c r="AE3" s="113" t="s">
        <v>326</v>
      </c>
      <c r="AF3" s="114" t="s">
        <v>327</v>
      </c>
      <c r="AG3" s="114" t="s">
        <v>328</v>
      </c>
      <c r="AH3" s="114" t="s">
        <v>329</v>
      </c>
      <c r="AI3" s="113" t="s">
        <v>330</v>
      </c>
      <c r="AJ3" s="114" t="s">
        <v>331</v>
      </c>
      <c r="AK3" s="114" t="s">
        <v>332</v>
      </c>
      <c r="AL3" s="133" t="s">
        <v>333</v>
      </c>
    </row>
    <row r="4" spans="1:38" ht="17.399999999999999" thickBot="1">
      <c r="B4" s="122" t="s">
        <v>276</v>
      </c>
      <c r="C4" s="259"/>
      <c r="D4" s="260"/>
      <c r="E4" s="260"/>
      <c r="F4" s="260"/>
      <c r="G4" s="259"/>
      <c r="H4" s="260"/>
      <c r="I4" s="260"/>
      <c r="J4" s="260"/>
      <c r="K4" s="259"/>
      <c r="L4" s="260"/>
      <c r="M4" s="260"/>
      <c r="N4" s="260"/>
      <c r="O4" s="259"/>
      <c r="P4" s="260"/>
      <c r="Q4" s="260"/>
      <c r="R4" s="260"/>
      <c r="S4" s="259"/>
      <c r="T4" s="260"/>
      <c r="U4" s="260"/>
      <c r="V4" s="260"/>
      <c r="W4" s="259"/>
      <c r="X4" s="260"/>
      <c r="Y4" s="260"/>
      <c r="Z4" s="260"/>
      <c r="AA4" s="259"/>
      <c r="AB4" s="260"/>
      <c r="AC4" s="260"/>
      <c r="AD4" s="260"/>
      <c r="AE4" s="259"/>
      <c r="AF4" s="260"/>
      <c r="AG4" s="260"/>
      <c r="AH4" s="260"/>
      <c r="AI4" s="259"/>
      <c r="AJ4" s="260"/>
      <c r="AK4" s="260"/>
      <c r="AL4" s="277"/>
    </row>
    <row r="5" spans="1:38" s="8" customFormat="1" ht="13.8" thickTop="1">
      <c r="B5" s="126" t="s">
        <v>273</v>
      </c>
      <c r="C5" s="217"/>
      <c r="D5" s="218"/>
      <c r="E5" s="214"/>
      <c r="F5" s="214"/>
      <c r="G5" s="217"/>
      <c r="H5" s="218"/>
      <c r="I5" s="214"/>
      <c r="J5" s="214"/>
      <c r="K5" s="217"/>
      <c r="L5" s="218"/>
      <c r="M5" s="214"/>
      <c r="N5" s="214"/>
      <c r="O5" s="217"/>
      <c r="P5" s="218"/>
      <c r="Q5" s="214"/>
      <c r="R5" s="214"/>
      <c r="S5" s="217"/>
      <c r="T5" s="218"/>
      <c r="U5" s="214"/>
      <c r="V5" s="214"/>
      <c r="W5" s="217"/>
      <c r="X5" s="218"/>
      <c r="Y5" s="214"/>
      <c r="Z5" s="214"/>
      <c r="AA5" s="213"/>
      <c r="AB5" s="214"/>
      <c r="AC5" s="214"/>
      <c r="AD5" s="214"/>
      <c r="AE5" s="213"/>
      <c r="AF5" s="214"/>
      <c r="AG5" s="214"/>
      <c r="AH5" s="214"/>
      <c r="AI5" s="217"/>
      <c r="AJ5" s="218"/>
      <c r="AK5" s="214"/>
      <c r="AL5" s="215"/>
    </row>
    <row r="6" spans="1:38" s="8" customFormat="1" ht="13.2" customHeight="1">
      <c r="B6" s="127" t="s">
        <v>403</v>
      </c>
      <c r="C6" s="192"/>
      <c r="D6" s="193"/>
      <c r="E6" s="211">
        <f ca="1">SUM('Pt 1 Summary of Data'!$E$12,'Pt 1 Summary of Data'!$E$22)+SUM('Pt 1 Summary of Data'!$G$12,'Pt 1 Summary of Data'!$G$22)-SUM('Pt 1 Summary of Data'!$H$12,'Pt 1 Summary of Data'!$H$22)</f>
        <v>0</v>
      </c>
      <c r="F6" s="211">
        <f t="shared" ref="F6:F11" ca="1" si="0">SUM(C6:E6)</f>
        <v>0</v>
      </c>
      <c r="G6" s="192"/>
      <c r="H6" s="193"/>
      <c r="I6" s="211">
        <f ca="1">SUM('Pt 1 Summary of Data'!$J$12,'Pt 1 Summary of Data'!$J$22)+SUM('Pt 1 Summary of Data'!$L$12,'Pt 1 Summary of Data'!$L$22)-SUM('Pt 1 Summary of Data'!$M$12,'Pt 1 Summary of Data'!$M$22)</f>
        <v>0</v>
      </c>
      <c r="J6" s="211">
        <f ca="1">SUM(G6:I6)</f>
        <v>0</v>
      </c>
      <c r="K6" s="192"/>
      <c r="L6" s="193"/>
      <c r="M6" s="211">
        <f ca="1">SUM('Pt 1 Summary of Data'!$O$12,'Pt 1 Summary of Data'!$O$22)+SUM('Pt 1 Summary of Data'!$Q$12,'Pt 1 Summary of Data'!$Q$22)-SUM('Pt 1 Summary of Data'!$R$12,'Pt 1 Summary of Data'!$R$22)</f>
        <v>0</v>
      </c>
      <c r="N6" s="211">
        <f ca="1">SUM(K6:M6)</f>
        <v>0</v>
      </c>
      <c r="O6" s="192"/>
      <c r="P6" s="193"/>
      <c r="Q6" s="211">
        <f ca="1">SUM('Pt 1 Summary of Data'!T$12,'Pt 1 Summary of Data'!T$22)</f>
        <v>0</v>
      </c>
      <c r="R6" s="211">
        <f ca="1">SUM(O6:Q6)</f>
        <v>0</v>
      </c>
      <c r="S6" s="192"/>
      <c r="T6" s="193"/>
      <c r="U6" s="211">
        <f ca="1">SUM('Pt 1 Summary of Data'!W$12,'Pt 1 Summary of Data'!W$22)</f>
        <v>0</v>
      </c>
      <c r="V6" s="211">
        <f ca="1">SUM(S6:U6)</f>
        <v>0</v>
      </c>
      <c r="W6" s="192"/>
      <c r="X6" s="193"/>
      <c r="Y6" s="211">
        <f ca="1">SUM('Pt 1 Summary of Data'!Z$12,'Pt 1 Summary of Data'!Z$22)</f>
        <v>0</v>
      </c>
      <c r="Z6" s="211">
        <f ca="1">SUM(W6:Y6)</f>
        <v>0</v>
      </c>
      <c r="AA6" s="204"/>
      <c r="AB6" s="203"/>
      <c r="AC6" s="203"/>
      <c r="AD6" s="203"/>
      <c r="AE6" s="204"/>
      <c r="AF6" s="203"/>
      <c r="AG6" s="203"/>
      <c r="AH6" s="203"/>
      <c r="AI6" s="192"/>
      <c r="AJ6" s="193"/>
      <c r="AK6" s="211">
        <f ca="1">SUM('Pt 1 Summary of Data'!AM$12,'Pt 1 Summary of Data'!AM$22)+SUM('Pt 1 Summary of Data'!AO$12,'Pt 1 Summary of Data'!AO$22)-SUM('Pt 1 Summary of Data'!AP$12,'Pt 1 Summary of Data'!AP$22)</f>
        <v>0</v>
      </c>
      <c r="AL6" s="278">
        <f ca="1">SUM(AI6:AK6)</f>
        <v>0</v>
      </c>
    </row>
    <row r="7" spans="1:38">
      <c r="B7" s="127" t="s">
        <v>274</v>
      </c>
      <c r="C7" s="192"/>
      <c r="D7" s="193"/>
      <c r="E7" s="211">
        <f ca="1">IF(AND(SUM('Pt 1 Summary of Data'!$E$37:$E$41)+SUM('Pt 1 Summary of Data'!$G$37:$G$41)-SUM('Pt 1 Summary of Data'!$H$37:$H$41)&lt;&gt;0,SUM('Pt 1 Summary of Data'!$E$37:$E$41)+SUM('Pt 1 Summary of Data'!$G$37:$G$41)-SUM('Pt 1 Summary of Data'!$H$37:$H$41)&lt;&gt;'Pt 1 Summary of Data'!$E$42+'Pt 1 Summary of Data'!$G$42-'Pt 1 Summary of Data'!$H$42,'Pt 1 Summary of Data'!$E$42+'Pt 1 Summary of Data'!$G$42-'Pt 1 Summary of Data'!$H$42&lt;&gt;0.8%*(E$15+E$41-('Pt 1 Summary of Data'!$E$7+'Pt 1 Summary of Data'!$G$7-'Pt 1 Summary of Data'!$H$7))),"Check Pt 1 Ln 4.6",IF(E$15+E$41-('Pt 1 Summary of Data'!$E$7+'Pt 1 Summary of Data'!$G$7-'Pt 1 Summary of Data'!$H$7)&lt;0,'Pt 1 Summary of Data'!$E$42+'Pt 1 Summary of Data'!$G$42-'Pt 1 Summary of Data'!$H$42,IF(SUM('Pt 1 Summary of Data'!$E$37:$E$41)+SUM('Pt 1 Summary of Data'!$G$37:$G$41)-SUM('Pt 1 Summary of Data'!$H$37:$H$41)=0,MIN('Pt 1 Summary of Data'!$E$42+'Pt 1 Summary of Data'!$G$42-'Pt 1 Summary of Data'!$H$42,0.8%*(E$15+E$41-('Pt 1 Summary of Data'!$E$7+'Pt 1 Summary of Data'!$G$7-'Pt 1 Summary of Data'!$H$7))),MAX(MIN('Pt 1 Summary of Data'!$E$42+'Pt 1 Summary of Data'!$G$42-'Pt 1 Summary of Data'!$H$42,0.8%*(E$15+E$41-('Pt 1 Summary of Data'!$E$7+'Pt 1 Summary of Data'!$G$7-'Pt 1 Summary of Data'!$H$7))),SUM('Pt 1 Summary of Data'!$E$37:$E$41)+SUM('Pt 1 Summary of Data'!$G$37:$G$41)-SUM('Pt 1 Summary of Data'!$H$37:$H$41)))))</f>
        <v>0</v>
      </c>
      <c r="F7" s="211">
        <f t="shared" ca="1" si="0"/>
        <v>0</v>
      </c>
      <c r="G7" s="192"/>
      <c r="H7" s="193"/>
      <c r="I7" s="211">
        <f ca="1">IF(AND(SUM('Pt 1 Summary of Data'!$J$37:$J$41)+SUM('Pt 1 Summary of Data'!$L$37:$L$41)-SUM('Pt 1 Summary of Data'!$M$37:$M$41)&lt;&gt;0,SUM('Pt 1 Summary of Data'!$J$37:$J$41)+SUM('Pt 1 Summary of Data'!$L$37:$L$41)-SUM('Pt 1 Summary of Data'!$M$37:$M$41)&lt;&gt;'Pt 1 Summary of Data'!$J$42+'Pt 1 Summary of Data'!$L$42-'Pt 1 Summary of Data'!$M$42,'Pt 1 Summary of Data'!$J$42+'Pt 1 Summary of Data'!$L$42-'Pt 1 Summary of Data'!$M$42&lt;&gt;0.8%*(I$15+I$41-('Pt 1 Summary of Data'!$J$7+'Pt 1 Summary of Data'!$L$7-'Pt 1 Summary of Data'!$M$7))),"Check Pt 1 Ln 4.6",IF(I$15+I$41-('Pt 1 Summary of Data'!$J$7+'Pt 1 Summary of Data'!$L$7-'Pt 1 Summary of Data'!$M$7)&lt;0,'Pt 1 Summary of Data'!$J$42+'Pt 1 Summary of Data'!$L$42-'Pt 1 Summary of Data'!$M$42,IF(SUM('Pt 1 Summary of Data'!$J$37:$J$41)+SUM('Pt 1 Summary of Data'!$L$37:$L$41)-SUM('Pt 1 Summary of Data'!$M$37:$M$41)=0,MIN('Pt 1 Summary of Data'!$J$42+'Pt 1 Summary of Data'!$L$42-'Pt 1 Summary of Data'!$M$42,0.8%*(I$15+I$41-('Pt 1 Summary of Data'!$J$7+'Pt 1 Summary of Data'!$L$7-'Pt 1 Summary of Data'!$M$7))),MAX(MIN('Pt 1 Summary of Data'!$J$42+'Pt 1 Summary of Data'!$L$42-'Pt 1 Summary of Data'!$M$42,0.8%*(I$15+I$41-('Pt 1 Summary of Data'!$J$7+'Pt 1 Summary of Data'!$L$7-'Pt 1 Summary of Data'!$M$7))),SUM('Pt 1 Summary of Data'!$J$37:$J$41)+SUM('Pt 1 Summary of Data'!$L$37:$L$41)-SUM('Pt 1 Summary of Data'!$M$37:$M$41)))))</f>
        <v>0</v>
      </c>
      <c r="J7" s="211">
        <f ca="1">SUM(G7:I7)</f>
        <v>0</v>
      </c>
      <c r="K7" s="192"/>
      <c r="L7" s="193"/>
      <c r="M7" s="211">
        <f ca="1">IF(AND(SUM('Pt 1 Summary of Data'!$O$37:$O$41)+SUM('Pt 1 Summary of Data'!$Q$37:$Q$41)-SUM('Pt 1 Summary of Data'!$R$37:$R$41)&lt;&gt;0,SUM('Pt 1 Summary of Data'!$O$37:$O$41)+SUM('Pt 1 Summary of Data'!$Q$37:$Q$41)-SUM('Pt 1 Summary of Data'!$R$37:$R$41)&lt;&gt;'Pt 1 Summary of Data'!$O$42+'Pt 1 Summary of Data'!$Q$42-'Pt 1 Summary of Data'!$R$42,'Pt 1 Summary of Data'!$O$42+'Pt 1 Summary of Data'!$Q$42-'Pt 1 Summary of Data'!$R$42&lt;&gt;0.8%*(M$15+M$41-('Pt 1 Summary of Data'!$O$7+'Pt 1 Summary of Data'!$Q$7-'Pt 1 Summary of Data'!$R$7))),"Check Pt 1 Ln 4.6",IF(M$15+M$41-('Pt 1 Summary of Data'!$O$7+'Pt 1 Summary of Data'!$Q$7-'Pt 1 Summary of Data'!$R$7)&lt;0,'Pt 1 Summary of Data'!$O$42+'Pt 1 Summary of Data'!$Q$42-'Pt 1 Summary of Data'!$R$42,IF(SUM('Pt 1 Summary of Data'!$O$37:$O$41)+SUM('Pt 1 Summary of Data'!$Q$37:$Q$41)-SUM('Pt 1 Summary of Data'!$R$37:$R$41)=0,MIN('Pt 1 Summary of Data'!$O$42+'Pt 1 Summary of Data'!$Q$42-'Pt 1 Summary of Data'!$R$42,0.8%*(M$15+M$41-('Pt 1 Summary of Data'!$O$7+'Pt 1 Summary of Data'!$Q$7-'Pt 1 Summary of Data'!$R$7))),MAX(MIN('Pt 1 Summary of Data'!$O$42+'Pt 1 Summary of Data'!$Q$42-'Pt 1 Summary of Data'!$R$42,0.8%*(M$15+M$41-('Pt 1 Summary of Data'!$O$7+'Pt 1 Summary of Data'!$Q$7-'Pt 1 Summary of Data'!$R$7))),SUM('Pt 1 Summary of Data'!$O$37:$O$41)+SUM('Pt 1 Summary of Data'!$Q$37:$Q$41)-SUM('Pt 1 Summary of Data'!$R$37:$R$41)))))</f>
        <v>0</v>
      </c>
      <c r="N7" s="211">
        <f ca="1">SUM(K7:M7)</f>
        <v>0</v>
      </c>
      <c r="O7" s="192"/>
      <c r="P7" s="193"/>
      <c r="Q7" s="211">
        <f ca="1">IF(AND(SUM('Pt 1 Summary of Data'!T$37:T$41)&lt;&gt;0,SUM('Pt 1 Summary of Data'!T$37:T$41)&lt;&gt;'Pt 1 Summary of Data'!$T$42,'Pt 1 Summary of Data'!$T$42&lt;&gt;0.8%*(Q$15+Q$41-'Pt 1 Summary of Data'!$T$7)),"Check Pt 1 Ln 4.6",IF(Q$15+Q$41-'Pt 1 Summary of Data'!$T$7&lt;0,'Pt 1 Summary of Data'!$T$42,IF(SUM('Pt 1 Summary of Data'!T$37:T$41)=0,MIN('Pt 1 Summary of Data'!$T$42,0.8%*(Q$15+Q$41-'Pt 1 Summary of Data'!$T$7)),MAX(MIN('Pt 1 Summary of Data'!$T$42,0.8%*(Q$15+Q$41-'Pt 1 Summary of Data'!$T$7)),SUM('Pt 1 Summary of Data'!T$37:T$41)))))</f>
        <v>0</v>
      </c>
      <c r="R7" s="211">
        <f ca="1">SUM(O7:Q7)</f>
        <v>0</v>
      </c>
      <c r="S7" s="192"/>
      <c r="T7" s="193"/>
      <c r="U7" s="211">
        <f ca="1">IF(AND(SUM('Pt 1 Summary of Data'!W$37:W$41)&lt;&gt;0,SUM('Pt 1 Summary of Data'!W$37:W$41)&lt;&gt;'Pt 1 Summary of Data'!$W$42,'Pt 1 Summary of Data'!$W$42&lt;&gt;0.8%*(U$15+U$41-'Pt 1 Summary of Data'!$W$7)),"Check Pt 1 Ln 4.6",IF(U$15+U$41-'Pt 1 Summary of Data'!$W$7&lt;0,'Pt 1 Summary of Data'!$W$42,IF(SUM('Pt 1 Summary of Data'!W$37:W$41)=0,MIN('Pt 1 Summary of Data'!$W$42,0.8%*(U$15+U$41-'Pt 1 Summary of Data'!$W$7)),MAX(MIN('Pt 1 Summary of Data'!$W$42,0.8%*(U$15+U$41-'Pt 1 Summary of Data'!$W$7)),SUM('Pt 1 Summary of Data'!W$37:W$41)))))</f>
        <v>0</v>
      </c>
      <c r="V7" s="211">
        <f ca="1">SUM(S7:U7)</f>
        <v>0</v>
      </c>
      <c r="W7" s="192"/>
      <c r="X7" s="193"/>
      <c r="Y7" s="211">
        <f ca="1">IF(AND(SUM('Pt 1 Summary of Data'!Z$37:Z$41)&lt;&gt;0,SUM('Pt 1 Summary of Data'!Z$37:Z$41)&lt;&gt;'Pt 1 Summary of Data'!$Z$42,'Pt 1 Summary of Data'!$Z$42&lt;&gt;0.8%*(Y$15+Y$41-'Pt 1 Summary of Data'!$Z$7)),"Check Pt 1 Ln 4.6",IF(Y$15+Y$41-'Pt 1 Summary of Data'!$Z$7&lt;0,'Pt 1 Summary of Data'!$Z$42,IF(SUM('Pt 1 Summary of Data'!Z$37:Z$41)=0,MIN('Pt 1 Summary of Data'!$Z$42,0.8%*(Y$15+Y$41-'Pt 1 Summary of Data'!$Z$7)),MAX(MIN('Pt 1 Summary of Data'!$Z$42,0.8%*(Y$15+Y$41-'Pt 1 Summary of Data'!$Z$7)),SUM('Pt 1 Summary of Data'!Z$37:Z$41)))))</f>
        <v>0</v>
      </c>
      <c r="Z7" s="211">
        <f ca="1">SUM(W7:Y7)</f>
        <v>0</v>
      </c>
      <c r="AA7" s="204"/>
      <c r="AB7" s="203"/>
      <c r="AC7" s="203"/>
      <c r="AD7" s="203"/>
      <c r="AE7" s="204"/>
      <c r="AF7" s="203"/>
      <c r="AG7" s="203"/>
      <c r="AH7" s="203"/>
      <c r="AI7" s="192"/>
      <c r="AJ7" s="193"/>
      <c r="AK7" s="211">
        <f ca="1">IF(AND(SUM('Pt 1 Summary of Data'!AM$37:AM$41)+SUM('Pt 1 Summary of Data'!AO$37:AO$41)-SUM('Pt 1 Summary of Data'!AP$37:AP$41)&lt;&gt;0,SUM('Pt 1 Summary of Data'!AM$37:AM$41)+SUM('Pt 1 Summary of Data'!AO$37:AO$41)-SUM('Pt 1 Summary of Data'!AP$37:AP$41)&lt;&gt;'Pt 1 Summary of Data'!$AM$42+'Pt 1 Summary of Data'!$AO$42-'Pt 1 Summary of Data'!$AP$42,'Pt 1 Summary of Data'!$AM$42+'Pt 1 Summary of Data'!$AO$42-'Pt 1 Summary of Data'!$AP$42&lt;&gt;0.8%*(AK$15+AK$41-('Pt 1 Summary of Data'!$AM$7+'Pt 1 Summary of Data'!$AO$7-'Pt 1 Summary of Data'!$AP$7))),"Check Pt 1 Ln 4.6",IF(AK$15+AK$41-('Pt 1 Summary of Data'!$AM$7+'Pt 1 Summary of Data'!$AO$7-'Pt 1 Summary of Data'!$AP$7)&lt;0,'Pt 1 Summary of Data'!$AM$42+'Pt 1 Summary of Data'!$AO$42-'Pt 1 Summary of Data'!$AP$42,IF(SUM('Pt 1 Summary of Data'!AM$37:AM$41)+SUM('Pt 1 Summary of Data'!AO$37:AO$41)-SUM('Pt 1 Summary of Data'!AP$37:AP$41)=0,MIN('Pt 1 Summary of Data'!$AM$42+'Pt 1 Summary of Data'!$AO$42-'Pt 1 Summary of Data'!$AP$42,0.8%*(AK$15+AK$41-('Pt 1 Summary of Data'!$AM$7+'Pt 1 Summary of Data'!$AO$7-'Pt 1 Summary of Data'!$AP$7))),MAX(MIN('Pt 1 Summary of Data'!$AM$42+'Pt 1 Summary of Data'!$AO$42-'Pt 1 Summary of Data'!$AP$42,0.8%*(AK$15+AK$41-('Pt 1 Summary of Data'!$AM$7+'Pt 1 Summary of Data'!$AO$7-'Pt 1 Summary of Data'!$AP$7))),SUM('Pt 1 Summary of Data'!AM$37:AM$41)+SUM('Pt 1 Summary of Data'!AO$37:AO$41)-SUM('Pt 1 Summary of Data'!AP$37:AP$41)))))</f>
        <v>0</v>
      </c>
      <c r="AL7" s="278">
        <f ca="1">SUM(AI7:AK7)</f>
        <v>0</v>
      </c>
    </row>
    <row r="8" spans="1:38">
      <c r="B8" s="127" t="s">
        <v>552</v>
      </c>
      <c r="C8" s="192"/>
      <c r="D8" s="193"/>
      <c r="E8" s="211">
        <f ca="1">'Pt 2 Premium and Claims'!$E$58+'Pt 2 Premium and Claims'!$G$58-'Pt 2 Premium and Claims'!$H$58</f>
        <v>0</v>
      </c>
      <c r="F8" s="211">
        <f t="shared" ca="1" si="0"/>
        <v>0</v>
      </c>
      <c r="G8" s="201"/>
      <c r="H8" s="203"/>
      <c r="I8" s="203"/>
      <c r="J8" s="203"/>
      <c r="K8" s="201"/>
      <c r="L8" s="199"/>
      <c r="M8" s="199"/>
      <c r="N8" s="199"/>
      <c r="O8" s="201"/>
      <c r="P8" s="199"/>
      <c r="Q8" s="199"/>
      <c r="R8" s="199"/>
      <c r="S8" s="201"/>
      <c r="T8" s="199"/>
      <c r="U8" s="199"/>
      <c r="V8" s="199"/>
      <c r="W8" s="201"/>
      <c r="X8" s="199"/>
      <c r="Y8" s="199"/>
      <c r="Z8" s="199"/>
      <c r="AA8" s="204"/>
      <c r="AB8" s="203"/>
      <c r="AC8" s="203"/>
      <c r="AD8" s="203"/>
      <c r="AE8" s="204"/>
      <c r="AF8" s="203"/>
      <c r="AG8" s="203"/>
      <c r="AH8" s="203"/>
      <c r="AI8" s="204"/>
      <c r="AJ8" s="199"/>
      <c r="AK8" s="199"/>
      <c r="AL8" s="279"/>
    </row>
    <row r="9" spans="1:38" ht="26.4">
      <c r="B9" s="127" t="s">
        <v>408</v>
      </c>
      <c r="C9" s="192"/>
      <c r="D9" s="193"/>
      <c r="E9" s="211">
        <f ca="1">'Pt 2 Premium and Claims'!$E$15+'Pt 2 Premium and Claims'!$G$15-'Pt 2 Premium and Claims'!$H$15</f>
        <v>0</v>
      </c>
      <c r="F9" s="211">
        <f t="shared" ca="1" si="0"/>
        <v>0</v>
      </c>
      <c r="G9" s="204"/>
      <c r="H9" s="203"/>
      <c r="I9" s="203"/>
      <c r="J9" s="203"/>
      <c r="K9" s="204"/>
      <c r="L9" s="203"/>
      <c r="M9" s="203"/>
      <c r="N9" s="203"/>
      <c r="O9" s="204"/>
      <c r="P9" s="203"/>
      <c r="Q9" s="203"/>
      <c r="R9" s="203"/>
      <c r="S9" s="204"/>
      <c r="T9" s="203"/>
      <c r="U9" s="203"/>
      <c r="V9" s="203"/>
      <c r="W9" s="204"/>
      <c r="X9" s="203"/>
      <c r="Y9" s="203"/>
      <c r="Z9" s="203"/>
      <c r="AA9" s="204"/>
      <c r="AB9" s="203"/>
      <c r="AC9" s="203"/>
      <c r="AD9" s="203"/>
      <c r="AE9" s="204"/>
      <c r="AF9" s="203"/>
      <c r="AG9" s="203"/>
      <c r="AH9" s="203"/>
      <c r="AI9" s="204"/>
      <c r="AJ9" s="203"/>
      <c r="AK9" s="203"/>
      <c r="AL9" s="280"/>
    </row>
    <row r="10" spans="1:38" ht="26.4">
      <c r="B10" s="127" t="s">
        <v>409</v>
      </c>
      <c r="C10" s="192"/>
      <c r="D10" s="193"/>
      <c r="E10" s="211">
        <f ca="1">'Pt 2 Premium and Claims'!$E$16+'Pt 2 Premium and Claims'!$G$16-'Pt 2 Premium and Claims'!$H$16</f>
        <v>0</v>
      </c>
      <c r="F10" s="211">
        <f t="shared" ca="1" si="0"/>
        <v>0</v>
      </c>
      <c r="G10" s="192"/>
      <c r="H10" s="193"/>
      <c r="I10" s="211">
        <f ca="1">'Pt 2 Premium and Claims'!$J$16+'Pt 2 Premium and Claims'!$L$16-'Pt 2 Premium and Claims'!$M$16</f>
        <v>0</v>
      </c>
      <c r="J10" s="211">
        <f ca="1">SUM(G10:I10)</f>
        <v>0</v>
      </c>
      <c r="K10" s="204"/>
      <c r="L10" s="203"/>
      <c r="M10" s="203"/>
      <c r="N10" s="203"/>
      <c r="O10" s="204"/>
      <c r="P10" s="203"/>
      <c r="Q10" s="203"/>
      <c r="R10" s="203"/>
      <c r="S10" s="204"/>
      <c r="T10" s="203"/>
      <c r="U10" s="203"/>
      <c r="V10" s="203"/>
      <c r="W10" s="204"/>
      <c r="X10" s="203"/>
      <c r="Y10" s="203"/>
      <c r="Z10" s="203"/>
      <c r="AA10" s="204"/>
      <c r="AB10" s="203"/>
      <c r="AC10" s="203"/>
      <c r="AD10" s="203"/>
      <c r="AE10" s="204"/>
      <c r="AF10" s="203"/>
      <c r="AG10" s="203"/>
      <c r="AH10" s="203"/>
      <c r="AI10" s="204"/>
      <c r="AJ10" s="203"/>
      <c r="AK10" s="203"/>
      <c r="AL10" s="280"/>
    </row>
    <row r="11" spans="1:38">
      <c r="B11" s="127" t="s">
        <v>364</v>
      </c>
      <c r="C11" s="192"/>
      <c r="D11" s="193"/>
      <c r="E11" s="211">
        <f ca="1">'Pt 2 Premium and Claims'!$E$17+'Pt 2 Premium and Claims'!$G$17-'Pt 2 Premium and Claims'!$H$17</f>
        <v>0</v>
      </c>
      <c r="F11" s="211">
        <f t="shared" ca="1" si="0"/>
        <v>0</v>
      </c>
      <c r="G11" s="192"/>
      <c r="H11" s="193"/>
      <c r="I11" s="211">
        <f ca="1">'Pt 2 Premium and Claims'!$J$17+'Pt 2 Premium and Claims'!$L$17-'Pt 2 Premium and Claims'!$M$17</f>
        <v>0</v>
      </c>
      <c r="J11" s="211">
        <f ca="1">SUM(G11:I11)</f>
        <v>0</v>
      </c>
      <c r="K11" s="204"/>
      <c r="L11" s="203"/>
      <c r="M11" s="203"/>
      <c r="N11" s="203"/>
      <c r="O11" s="204"/>
      <c r="P11" s="203"/>
      <c r="Q11" s="203"/>
      <c r="R11" s="203"/>
      <c r="S11" s="204"/>
      <c r="T11" s="203"/>
      <c r="U11" s="203"/>
      <c r="V11" s="203"/>
      <c r="W11" s="204"/>
      <c r="X11" s="203"/>
      <c r="Y11" s="203"/>
      <c r="Z11" s="203"/>
      <c r="AA11" s="204"/>
      <c r="AB11" s="203"/>
      <c r="AC11" s="203"/>
      <c r="AD11" s="203"/>
      <c r="AE11" s="204"/>
      <c r="AF11" s="203"/>
      <c r="AG11" s="203"/>
      <c r="AH11" s="203"/>
      <c r="AI11" s="204"/>
      <c r="AJ11" s="203"/>
      <c r="AK11" s="203"/>
      <c r="AL11" s="280"/>
    </row>
    <row r="12" spans="1:38" s="73" customFormat="1">
      <c r="A12" s="72"/>
      <c r="B12" s="128" t="s">
        <v>277</v>
      </c>
      <c r="C12" s="263">
        <f ca="1">SUM(C$6:C$7)-SUM(C$8:C$11)+IF(AND(OR('Company Information'!$C$12="District of Columbia",'Company Information'!$C$12="Massachusetts",'Company Information'!$C$12="Vermont"),SUM($C$6:$F$11,$C$15:$F$16,$C$19:$D$19)&lt;&gt;0),SUM(G$6:G$7)-SUM(G$10:G$11),0)</f>
        <v>0</v>
      </c>
      <c r="D12" s="264">
        <f ca="1">SUM(D$6:D$7)-SUM(D$8:D$11)+IF(AND(OR('Company Information'!$C$12="District of Columbia",'Company Information'!$C$12="Massachusetts",'Company Information'!$C$12="Vermont"),SUM($C$6:$F$11,$C$15:$F$16,$C$19:$D$19)&lt;&gt;0),SUM(H$6:H$7)-SUM(H$10:H$11),0)</f>
        <v>0</v>
      </c>
      <c r="E12" s="264">
        <f ca="1">SUM(E$6:E$7)-SUM(E$8:E$11)+IF(AND(OR('Company Information'!$C$12="District of Columbia",'Company Information'!$C$12="Massachusetts",'Company Information'!$C$12="Vermont"),SUM($C$6:$F$11,$C$15:$F$16,$C$19:$D$19)&lt;&gt;0),SUM(I$6:I$7)-SUM(I$10:I$11),0)</f>
        <v>0</v>
      </c>
      <c r="F12" s="264">
        <f ca="1">IFERROR(SUM(C$12:E$12)+C$17*MAX(0,E$31-C$31)+D$17*MAX(0,E$31-D$31),0)</f>
        <v>0</v>
      </c>
      <c r="G12" s="263">
        <f ca="1">SUM(G$6:G$7)-SUM(G$10:G$11)+IF(AND(OR('Company Information'!$C$12="District of Columbia",'Company Information'!$C$12="Massachusetts",'Company Information'!$C$12="Vermont"),SUM($G$6:$J$11,$G$15:$J$16,$G$19:$H$19)&lt;&gt;0),SUM(C$6:C$7)-SUM(C$8:C$11),0)</f>
        <v>0</v>
      </c>
      <c r="H12" s="264">
        <f ca="1">SUM(H$6:H$7)-SUM(H$10:H$11)+IF(AND(OR('Company Information'!$C$12="District of Columbia",'Company Information'!$C$12="Massachusetts",'Company Information'!$C$12="Vermont"),SUM($G$6:$J$11,$G$15:$J$16,$G$19:$H$19)&lt;&gt;0),SUM(D$6:D$7)-SUM(D$8:D$11),0)</f>
        <v>0</v>
      </c>
      <c r="I12" s="264">
        <f ca="1">SUM(I$6:I$7)-SUM(I$10:I$11)+IF(AND(OR('Company Information'!$C$12="District of Columbia",'Company Information'!$C$12="Massachusetts",'Company Information'!$C$12="Vermont"),SUM($G$6:$J$11,$G$15:$J$16,$G$19:$H$19)&lt;&gt;0),SUM(E$6:E$7)-SUM(E$8:E$11),0)</f>
        <v>0</v>
      </c>
      <c r="J12" s="264">
        <f ca="1">IFERROR(SUM(G$12:I$12)+G$17*MAX(0,I$31-G$31)+H$17*MAX(0,I$31-H$31),0)</f>
        <v>0</v>
      </c>
      <c r="K12" s="263">
        <f ca="1">SUM(K$6:K$7)</f>
        <v>0</v>
      </c>
      <c r="L12" s="264">
        <f ca="1">SUM(L$6:L$7)</f>
        <v>0</v>
      </c>
      <c r="M12" s="264">
        <f ca="1">SUM(M$6:M$7)</f>
        <v>0</v>
      </c>
      <c r="N12" s="264">
        <f ca="1">SUM(K$12:M$12)+K$17*MAX(0,M$31-K$31)+L$17*MAX(0,M$31-L$31)</f>
        <v>0</v>
      </c>
      <c r="O12" s="281"/>
      <c r="P12" s="265"/>
      <c r="Q12" s="265"/>
      <c r="R12" s="265"/>
      <c r="S12" s="281"/>
      <c r="T12" s="265"/>
      <c r="U12" s="265"/>
      <c r="V12" s="265"/>
      <c r="W12" s="281"/>
      <c r="X12" s="265"/>
      <c r="Y12" s="265"/>
      <c r="Z12" s="265"/>
      <c r="AA12" s="281"/>
      <c r="AB12" s="265"/>
      <c r="AC12" s="265"/>
      <c r="AD12" s="265"/>
      <c r="AE12" s="281"/>
      <c r="AF12" s="265"/>
      <c r="AG12" s="265"/>
      <c r="AH12" s="265"/>
      <c r="AI12" s="281"/>
      <c r="AJ12" s="265"/>
      <c r="AK12" s="265"/>
      <c r="AL12" s="282"/>
    </row>
    <row r="13" spans="1:38" s="73" customFormat="1">
      <c r="A13" s="72"/>
      <c r="B13" s="128" t="s">
        <v>278</v>
      </c>
      <c r="C13" s="283"/>
      <c r="D13" s="284"/>
      <c r="E13" s="284"/>
      <c r="F13" s="284"/>
      <c r="G13" s="283"/>
      <c r="H13" s="284"/>
      <c r="I13" s="284"/>
      <c r="J13" s="284"/>
      <c r="K13" s="283"/>
      <c r="L13" s="284"/>
      <c r="M13" s="284"/>
      <c r="N13" s="284"/>
      <c r="O13" s="263">
        <f ca="1">SUM(O$6:O$7)+IF(AND(OR('Company Information'!$C$12="District of Columbia",'Company Information'!$C$12="Massachusetts",'Company Information'!$C$12="Vermont"),SUM($O$6:$R$7,$O$15:$R$16,$O$19:$P$19)&lt;&gt;0),SUM(S$6:S$7),0)</f>
        <v>0</v>
      </c>
      <c r="P13" s="264">
        <f ca="1">SUM(P$6:P$7)+IF(AND(OR('Company Information'!$C$12="District of Columbia",'Company Information'!$C$12="Massachusetts",'Company Information'!$C$12="Vermont"),SUM($O$6:$R$7,$O$15:$R$16,$O$19:$P$19)&lt;&gt;0),SUM(T$6:T$7),0)</f>
        <v>0</v>
      </c>
      <c r="Q13" s="264">
        <f ca="1">SUM(Q$6:Q$7)+IF(AND(OR('Company Information'!$C$12="District of Columbia",'Company Information'!$C$12="Massachusetts",'Company Information'!$C$12="Vermont"),SUM($O$6:$R$7,$O$15:$R$16,$O$19:$P$19)&lt;&gt;0),SUM(U$6:U$7),0)</f>
        <v>0</v>
      </c>
      <c r="R13" s="264">
        <f ca="1">IFERROR(SUM(R$6:R$7)+O$17*MAX(0,Q$31-O$31)+P$17*MAX(0,Q$31-P$31)+IF(AND(OR('Company Information'!$C$12="District of Columbia",'Company Information'!$C$12="Massachusetts",'Company Information'!$C$12="Vermont"),SUM($O$6:$R$7,$O$15:$R$16,$O$19:$P$19)&lt;&gt;0),SUM(V$6:V$7),0),0)</f>
        <v>0</v>
      </c>
      <c r="S13" s="263">
        <f ca="1">SUM(S$6:S$7)+IF(AND(OR('Company Information'!$C$12="District of Columbia",'Company Information'!$C$12="Massachusetts",'Company Information'!$C$12="Vermont"),SUM($S$6:$V$7,$S$15:$V$16,$S$19:$T$19)&lt;&gt;0),SUM(O$6:O$7),0)</f>
        <v>0</v>
      </c>
      <c r="T13" s="264">
        <f ca="1">SUM(T$6:T$7)+IF(AND(OR('Company Information'!$C$12="District of Columbia",'Company Information'!$C$12="Massachusetts",'Company Information'!$C$12="Vermont"),SUM($S$6:$V$7,$S$15:$V$16,$S$19:$T$19)&lt;&gt;0),SUM(P$6:P$7),0)</f>
        <v>0</v>
      </c>
      <c r="U13" s="264">
        <f ca="1">SUM(U$6:U$7)+IF(AND(OR('Company Information'!$C$12="District of Columbia",'Company Information'!$C$12="Massachusetts",'Company Information'!$C$12="Vermont"),SUM($S$6:$V$7,$S$15:$V$16,$S$19:$T$19)&lt;&gt;0),SUM(Q$6:Q$7),0)</f>
        <v>0</v>
      </c>
      <c r="V13" s="264">
        <f ca="1">IFERROR(SUM(V$6:V$7)+S$17*MAX(0,U$31-S$31)+T$17*MAX(0,U$31-T$31)+IF(AND(OR('Company Information'!$C$12="District of Columbia",'Company Information'!$C$12="Massachusetts",'Company Information'!$C$12="Vermont"),SUM($S$6:$V$7,$S$15:$V$16,$S$19:$T$19)&lt;&gt;0),SUM(R$6:R$7),0),0)</f>
        <v>0</v>
      </c>
      <c r="W13" s="263">
        <f ca="1">SUM(W$6:W$7)</f>
        <v>0</v>
      </c>
      <c r="X13" s="264">
        <f ca="1">SUM(X$6:X$7)</f>
        <v>0</v>
      </c>
      <c r="Y13" s="264">
        <f ca="1">SUM(Y$6:Y$7)</f>
        <v>0</v>
      </c>
      <c r="Z13" s="264">
        <f ca="1">SUM(Z$6:Z$7)+W$17*MAX(0,Y$31-W$31)+X$17*MAX(0,Y$31-X$31)</f>
        <v>0</v>
      </c>
      <c r="AA13" s="281"/>
      <c r="AB13" s="265"/>
      <c r="AC13" s="265"/>
      <c r="AD13" s="265"/>
      <c r="AE13" s="281"/>
      <c r="AF13" s="265"/>
      <c r="AG13" s="265"/>
      <c r="AH13" s="265"/>
      <c r="AI13" s="263">
        <f ca="1">SUM(AI$6:AI$7)</f>
        <v>0</v>
      </c>
      <c r="AJ13" s="264">
        <f ca="1">SUM(AJ$6:AJ$7)</f>
        <v>0</v>
      </c>
      <c r="AK13" s="264">
        <f ca="1">SUM(AK$6:AK$7)</f>
        <v>0</v>
      </c>
      <c r="AL13" s="285">
        <f ca="1">SUM(AL$6:AL$7)</f>
        <v>0</v>
      </c>
    </row>
    <row r="14" spans="1:38" ht="17.399999999999999" thickBot="1">
      <c r="B14" s="122" t="s">
        <v>279</v>
      </c>
      <c r="C14" s="259"/>
      <c r="D14" s="260"/>
      <c r="E14" s="260"/>
      <c r="F14" s="260"/>
      <c r="G14" s="259"/>
      <c r="H14" s="260"/>
      <c r="I14" s="260"/>
      <c r="J14" s="260"/>
      <c r="K14" s="259"/>
      <c r="L14" s="260"/>
      <c r="M14" s="260"/>
      <c r="N14" s="260"/>
      <c r="O14" s="259"/>
      <c r="P14" s="260"/>
      <c r="Q14" s="260"/>
      <c r="R14" s="260"/>
      <c r="S14" s="259"/>
      <c r="T14" s="260"/>
      <c r="U14" s="260"/>
      <c r="V14" s="260"/>
      <c r="W14" s="259"/>
      <c r="X14" s="260"/>
      <c r="Y14" s="260"/>
      <c r="Z14" s="260"/>
      <c r="AA14" s="259"/>
      <c r="AB14" s="260"/>
      <c r="AC14" s="260"/>
      <c r="AD14" s="260"/>
      <c r="AE14" s="259"/>
      <c r="AF14" s="260"/>
      <c r="AG14" s="260"/>
      <c r="AH14" s="260"/>
      <c r="AI14" s="259"/>
      <c r="AJ14" s="260"/>
      <c r="AK14" s="260"/>
      <c r="AL14" s="277"/>
    </row>
    <row r="15" spans="1:38" ht="27" thickTop="1">
      <c r="B15" s="129" t="s">
        <v>365</v>
      </c>
      <c r="C15" s="217"/>
      <c r="D15" s="218"/>
      <c r="E15" s="186">
        <f ca="1">SUM('Pt 1 Summary of Data'!$E$5:$E$7)+SUM('Pt 1 Summary of Data'!$G$5:$G$7)-SUM('Pt 1 Summary of Data'!$H$5:$H$7)-SUM(E$9:E$11)-$E$41</f>
        <v>0</v>
      </c>
      <c r="F15" s="186">
        <f ca="1">SUM(C15:E15)</f>
        <v>0</v>
      </c>
      <c r="G15" s="217"/>
      <c r="H15" s="218"/>
      <c r="I15" s="186">
        <f ca="1">SUM('Pt 1 Summary of Data'!$J$5:$J$7)+SUM('Pt 1 Summary of Data'!$L$5:$L$7)-SUM('Pt 1 Summary of Data'!$M$5:$M$7)-SUM(I$10:I$11)-$I$41</f>
        <v>0</v>
      </c>
      <c r="J15" s="186">
        <f ca="1">SUM(G15:I15)</f>
        <v>0</v>
      </c>
      <c r="K15" s="217"/>
      <c r="L15" s="218"/>
      <c r="M15" s="186">
        <f ca="1">SUM('Pt 1 Summary of Data'!$O$5:$O$7)+SUM('Pt 1 Summary of Data'!$Q$5:$Q$7)-SUM('Pt 1 Summary of Data'!$R$5:$R$7)-$M$41</f>
        <v>0</v>
      </c>
      <c r="N15" s="186">
        <f ca="1">SUM(K15:M15)</f>
        <v>0</v>
      </c>
      <c r="O15" s="217"/>
      <c r="P15" s="218"/>
      <c r="Q15" s="186">
        <f ca="1">SUM('Pt 1 Summary of Data'!T$5:T$7)-$Q$41</f>
        <v>0</v>
      </c>
      <c r="R15" s="186">
        <f ca="1">SUM(O15:Q15)</f>
        <v>0</v>
      </c>
      <c r="S15" s="217"/>
      <c r="T15" s="218"/>
      <c r="U15" s="186">
        <f ca="1">SUM('Pt 1 Summary of Data'!W$5:W$7)-$U$41</f>
        <v>0</v>
      </c>
      <c r="V15" s="186">
        <f ca="1">SUM(S15:U15)</f>
        <v>0</v>
      </c>
      <c r="W15" s="217"/>
      <c r="X15" s="218"/>
      <c r="Y15" s="186">
        <f ca="1">SUM('Pt 1 Summary of Data'!Z$5:Z$7)-$Y$41</f>
        <v>0</v>
      </c>
      <c r="Z15" s="186">
        <f ca="1">SUM(W15:Y15)</f>
        <v>0</v>
      </c>
      <c r="AA15" s="213"/>
      <c r="AB15" s="214"/>
      <c r="AC15" s="214"/>
      <c r="AD15" s="214"/>
      <c r="AE15" s="213"/>
      <c r="AF15" s="214"/>
      <c r="AG15" s="214"/>
      <c r="AH15" s="214"/>
      <c r="AI15" s="217"/>
      <c r="AJ15" s="218"/>
      <c r="AK15" s="186">
        <f ca="1">SUM('Pt 1 Summary of Data'!AM$5:AM$7)+SUM('Pt 1 Summary of Data'!AO$5:AO$7)-SUM('Pt 1 Summary of Data'!AP$5:AP$7)-$AK$41</f>
        <v>0</v>
      </c>
      <c r="AL15" s="286">
        <f ca="1">SUM(AI15:AK15)</f>
        <v>0</v>
      </c>
    </row>
    <row r="16" spans="1:38">
      <c r="B16" s="127" t="s">
        <v>275</v>
      </c>
      <c r="C16" s="192"/>
      <c r="D16" s="193"/>
      <c r="E16" s="211">
        <f ca="1">SUM('Pt 1 Summary of Data'!$E$25:$E$28,'Pt 1 Summary of Data'!$E$30,'Pt 1 Summary of Data'!$E$34:$E$35)+SUM('Pt 1 Summary of Data'!$G$25:$G$28,'Pt 1 Summary of Data'!$G$30,'Pt 1 Summary of Data'!$G$34:$G$35)-SUM('Pt 1 Summary of Data'!$H$25:$H$28,'Pt 1 Summary of Data'!$H$30,'Pt 1 Summary of Data'!$H$34:$H$35)+IF('Company Information'!$C$15="No",IF(MAX('Pt 1 Summary of Data'!$E$31:$E$32)=0,MIN('Pt 1 Summary of Data'!$E$31:$E$32),MAX('Pt 1 Summary of Data'!$E$31:$E$32))+IF(MAX('Pt 1 Summary of Data'!$G$31:$G$32)=0,MIN('Pt 1 Summary of Data'!$G$31:$G$32),MAX('Pt 1 Summary of Data'!$G$31:$G$32))-IF(MAX('Pt 1 Summary of Data'!$H$31:$H$32)=0,MIN('Pt 1 Summary of Data'!$H$31:$H$32),MAX('Pt 1 Summary of Data'!$H$31:$H$32)),SUM('Pt 1 Summary of Data'!$E$31:$E$32)+SUM('Pt 1 Summary of Data'!$G$31:$G$32)-SUM('Pt 1 Summary of Data'!$H$31:$H$32))-$E$42</f>
        <v>0</v>
      </c>
      <c r="F16" s="211">
        <f ca="1">SUM(C16:E16)</f>
        <v>0</v>
      </c>
      <c r="G16" s="192"/>
      <c r="H16" s="193"/>
      <c r="I16" s="211">
        <f ca="1">SUM('Pt 1 Summary of Data'!$J$25:$J$28,'Pt 1 Summary of Data'!$J$30,'Pt 1 Summary of Data'!$J$34:$J$35)+SUM('Pt 1 Summary of Data'!$L$25:$L$28,'Pt 1 Summary of Data'!$L$30,'Pt 1 Summary of Data'!$L$34:$L$35)-SUM('Pt 1 Summary of Data'!$M$25:$M$28,'Pt 1 Summary of Data'!$M$30,'Pt 1 Summary of Data'!$M$34:$M$35)+IF('Company Information'!$C$15="No",IF(MAX('Pt 1 Summary of Data'!$J$31:$J$32)=0,MIN('Pt 1 Summary of Data'!$J$31:$J$32),MAX('Pt 1 Summary of Data'!$J$31:$J$32))+IF(MAX('Pt 1 Summary of Data'!$L$31:$L$32)=0,MIN('Pt 1 Summary of Data'!$L$31:$L$32),MAX('Pt 1 Summary of Data'!$L$31:$L$32))-IF(MAX('Pt 1 Summary of Data'!$M$31:$M$32)=0,MIN('Pt 1 Summary of Data'!$M$31:$M$32),MAX('Pt 1 Summary of Data'!$M$31:$M$32)),SUM('Pt 1 Summary of Data'!$J$31:$J$32)+SUM('Pt 1 Summary of Data'!$L$31:$L$32)-SUM('Pt 1 Summary of Data'!$M$31:$M$32))-$I$42</f>
        <v>0</v>
      </c>
      <c r="J16" s="211">
        <f ca="1">SUM(G16:I16)</f>
        <v>0</v>
      </c>
      <c r="K16" s="192"/>
      <c r="L16" s="193"/>
      <c r="M16" s="211">
        <f ca="1">SUM('Pt 1 Summary of Data'!$O$25:$O$28,'Pt 1 Summary of Data'!$O$30,'Pt 1 Summary of Data'!$O$34:$O$35)+SUM('Pt 1 Summary of Data'!$Q$25:$Q$28,'Pt 1 Summary of Data'!$Q$30,'Pt 1 Summary of Data'!$Q$34:$Q$35)-SUM('Pt 1 Summary of Data'!$R$25:$R$28,'Pt 1 Summary of Data'!$R$30,'Pt 1 Summary of Data'!$R$34:$R$35)+IF('Company Information'!$C$15="No",IF(MAX('Pt 1 Summary of Data'!$O$31:$O$32)=0,MIN('Pt 1 Summary of Data'!$O$31:$O$32),MAX('Pt 1 Summary of Data'!$O$31:$O$32))+IF(MAX('Pt 1 Summary of Data'!$Q$31:$Q$32)=0,MIN('Pt 1 Summary of Data'!$Q$31:$Q$32),MAX('Pt 1 Summary of Data'!$Q$31:$Q$32))-IF(MAX('Pt 1 Summary of Data'!$R$31:$R$32)=0,MIN('Pt 1 Summary of Data'!$R$31:$R$32),MAX('Pt 1 Summary of Data'!$R$31:$R$32)),SUM('Pt 1 Summary of Data'!$O$31:$O$32)+SUM('Pt 1 Summary of Data'!$Q$31:$Q$32)-SUM('Pt 1 Summary of Data'!$R$31:$R$32))-$M$42</f>
        <v>0</v>
      </c>
      <c r="N16" s="211">
        <f ca="1">SUM(K16:M16)</f>
        <v>0</v>
      </c>
      <c r="O16" s="192"/>
      <c r="P16" s="193"/>
      <c r="Q16" s="211">
        <f ca="1">SUM('Pt 1 Summary of Data'!T$25:T$28,'Pt 1 Summary of Data'!T$30,'Pt 1 Summary of Data'!T$34:T$35)+IF('Company Information'!$C$15="No",IF(MAX('Pt 1 Summary of Data'!T$31:T$32)=0,MIN('Pt 1 Summary of Data'!T$31:T$32),MAX('Pt 1 Summary of Data'!T$31:T$32)),SUM('Pt 1 Summary of Data'!T$31:T$32))-$Q$42</f>
        <v>0</v>
      </c>
      <c r="R16" s="211">
        <f ca="1">SUM(O16:Q16)</f>
        <v>0</v>
      </c>
      <c r="S16" s="192"/>
      <c r="T16" s="193"/>
      <c r="U16" s="211">
        <f ca="1">SUM('Pt 1 Summary of Data'!W$25:W$28,'Pt 1 Summary of Data'!W$30,'Pt 1 Summary of Data'!W$34:W$35)+IF('Company Information'!$C$15="No",IF(MAX('Pt 1 Summary of Data'!W$31:W$32)=0,MIN('Pt 1 Summary of Data'!W$31:W$32),MAX('Pt 1 Summary of Data'!W$31:W$32)),SUM('Pt 1 Summary of Data'!W$31:W$32))-$U$42</f>
        <v>0</v>
      </c>
      <c r="V16" s="211">
        <f ca="1">SUM(S16:U16)</f>
        <v>0</v>
      </c>
      <c r="W16" s="192"/>
      <c r="X16" s="193"/>
      <c r="Y16" s="211">
        <f ca="1">SUM('Pt 1 Summary of Data'!Z$25:Z$28,'Pt 1 Summary of Data'!Z$30,'Pt 1 Summary of Data'!Z$34:Z$35)+IF('Company Information'!$C$15="No",IF(MAX('Pt 1 Summary of Data'!Z$31:Z$32)=0,MIN('Pt 1 Summary of Data'!Z$31:Z$32),MAX('Pt 1 Summary of Data'!Z$31:Z$32)),SUM('Pt 1 Summary of Data'!Z$31:Z$32))-$Y$42</f>
        <v>0</v>
      </c>
      <c r="Z16" s="211">
        <f ca="1">SUM(W16:Y16)</f>
        <v>0</v>
      </c>
      <c r="AA16" s="204"/>
      <c r="AB16" s="203"/>
      <c r="AC16" s="203"/>
      <c r="AD16" s="203"/>
      <c r="AE16" s="204"/>
      <c r="AF16" s="203"/>
      <c r="AG16" s="203"/>
      <c r="AH16" s="203"/>
      <c r="AI16" s="192"/>
      <c r="AJ16" s="193"/>
      <c r="AK16" s="211">
        <f ca="1">SUM('Pt 1 Summary of Data'!AM$25:AM$28,'Pt 1 Summary of Data'!AM$30,'Pt 1 Summary of Data'!AM$34:AM$35)+SUM('Pt 1 Summary of Data'!AO$25:AO$28,'Pt 1 Summary of Data'!AO$30,'Pt 1 Summary of Data'!AO$34:AO$35)-SUM('Pt 1 Summary of Data'!AP$25:AP$28,'Pt 1 Summary of Data'!AP$30,'Pt 1 Summary of Data'!AP$34:AP$35)+IF('Company Information'!$C$15="No",IF(MAX('Pt 1 Summary of Data'!AM$31:AM$32)=0,MIN('Pt 1 Summary of Data'!AM$31:AM$32),MAX('Pt 1 Summary of Data'!AM$31:AM$32))+IF(MAX('Pt 1 Summary of Data'!AO$31:AO$32)=0,MIN('Pt 1 Summary of Data'!AO$31:AO$32),MAX('Pt 1 Summary of Data'!AO$31:AO$32))-IF(MAX('Pt 1 Summary of Data'!AP$31:AP$32)=0,MIN('Pt 1 Summary of Data'!AP$31:AP$32),MAX('Pt 1 Summary of Data'!AP$31:AP$32)),SUM('Pt 1 Summary of Data'!AM$31:AM$32)+SUM('Pt 1 Summary of Data'!AO$31:AO$32)-SUM('Pt 1 Summary of Data'!AP$31:AP$32))-$AK$42</f>
        <v>0</v>
      </c>
      <c r="AL16" s="278">
        <f ca="1">SUM(AI16:AK16)</f>
        <v>0</v>
      </c>
    </row>
    <row r="17" spans="1:38" s="73" customFormat="1">
      <c r="A17" s="72"/>
      <c r="B17" s="128" t="s">
        <v>280</v>
      </c>
      <c r="C17" s="263">
        <f ca="1">C$15-C$16+IF(AND(OR('Company Information'!$C$12="District of Columbia",'Company Information'!$C$12="Massachusetts",'Company Information'!$C$12="Vermont"),SUM($C$6:$F$11,$C$15:$F$16,$C$19:$D$19)&lt;&gt;0),G$15-G$16,0)</f>
        <v>0</v>
      </c>
      <c r="D17" s="264">
        <f ca="1">D$15-D$16+IF(AND(OR('Company Information'!$C$12="District of Columbia",'Company Information'!$C$12="Massachusetts",'Company Information'!$C$12="Vermont"),SUM($C$6:$F$11,$C$15:$F$16,$C$19:$D$19)&lt;&gt;0),H$15-H$16,0)</f>
        <v>0</v>
      </c>
      <c r="E17" s="264">
        <f ca="1">E$15-E$16+IF(AND(OR('Company Information'!$C$12="District of Columbia",'Company Information'!$C$12="Massachusetts",'Company Information'!$C$12="Vermont"),SUM($C$6:$F$11,$C$15:$F$16,$C$19:$D$19)&lt;&gt;0),I$15-I$16,0)</f>
        <v>0</v>
      </c>
      <c r="F17" s="264">
        <f ca="1">F$15-F$16+IF(AND(OR('Company Information'!$C$12="District of Columbia",'Company Information'!$C$12="Massachusetts",'Company Information'!$C$12="Vermont"),SUM($C$6:$F$11,$C$15:$F$16,$C$19:$D$19)&lt;&gt;0),J$15-J$16,0)</f>
        <v>0</v>
      </c>
      <c r="G17" s="263">
        <f ca="1">G$15-G$16+IF(AND(OR('Company Information'!$C$12="District of Columbia",'Company Information'!$C$12="Massachusetts",'Company Information'!$C$12="Vermont"),SUM($G$6:$J$11,$G$15:$J$16,$G$19:$H$19)&lt;&gt;0),C$15-C$16,0)</f>
        <v>0</v>
      </c>
      <c r="H17" s="264">
        <f ca="1">H$15-H$16+IF(AND(OR('Company Information'!$C$12="District of Columbia",'Company Information'!$C$12="Massachusetts",'Company Information'!$C$12="Vermont"),SUM($G$6:$J$11,$G$15:$J$16,$G$19:$H$19)&lt;&gt;0),D$15-D$16,0)</f>
        <v>0</v>
      </c>
      <c r="I17" s="264">
        <f ca="1">I$15-I$16+IF(AND(OR('Company Information'!$C$12="District of Columbia",'Company Information'!$C$12="Massachusetts",'Company Information'!$C$12="Vermont"),SUM($G$6:$J$11,$G$15:$J$16,$G$19:$H$19)&lt;&gt;0),E$15-E$16,0)</f>
        <v>0</v>
      </c>
      <c r="J17" s="264">
        <f ca="1">J$15-J$16+IF(AND(OR('Company Information'!$C$12="District of Columbia",'Company Information'!$C$12="Massachusetts",'Company Information'!$C$12="Vermont"),SUM($G$6:$J$11,$G$15:$J$16,$G$19:$H$19)&lt;&gt;0),F$15-F$16,0)</f>
        <v>0</v>
      </c>
      <c r="K17" s="263">
        <f ca="1">K$15-K$16</f>
        <v>0</v>
      </c>
      <c r="L17" s="264">
        <f ca="1">L$15-L$16</f>
        <v>0</v>
      </c>
      <c r="M17" s="264">
        <f ca="1">M$15-M$16</f>
        <v>0</v>
      </c>
      <c r="N17" s="264">
        <f ca="1">N$15-N$16</f>
        <v>0</v>
      </c>
      <c r="O17" s="263">
        <f ca="1">O$15-O$16+IF(AND(OR('Company Information'!$C$12="District of Columbia",'Company Information'!$C$12="Massachusetts",'Company Information'!$C$12="Vermont"),SUM($O$6:$R$7,$O$15:$R$16,$O$19:$P$19)&lt;&gt;0),S$15-S$16,0)</f>
        <v>0</v>
      </c>
      <c r="P17" s="264">
        <f ca="1">P$15-P$16+IF(AND(OR('Company Information'!$C$12="District of Columbia",'Company Information'!$C$12="Massachusetts",'Company Information'!$C$12="Vermont"),SUM($O$6:$R$7,$O$15:$R$16,$O$19:$P$19)&lt;&gt;0),T$15-T$16,0)</f>
        <v>0</v>
      </c>
      <c r="Q17" s="264">
        <f ca="1">Q$15-Q$16+IF(AND(OR('Company Information'!$C$12="District of Columbia",'Company Information'!$C$12="Massachusetts",'Company Information'!$C$12="Vermont"),SUM($O$6:$R$7,$O$15:$R$16,$O$19:$P$19)&lt;&gt;0),U$15-U$16,0)</f>
        <v>0</v>
      </c>
      <c r="R17" s="264">
        <f ca="1">R$15-R$16+IF(AND(OR('Company Information'!$C$12="District of Columbia",'Company Information'!$C$12="Massachusetts",'Company Information'!$C$12="Vermont"),SUM($O$6:$R$7,$O$15:$R$16,$O$19:$P$19)&lt;&gt;0),V$15-V$16,0)</f>
        <v>0</v>
      </c>
      <c r="S17" s="263">
        <f ca="1">S$15-S$16+IF(AND(OR('Company Information'!$C$12="District of Columbia",'Company Information'!$C$12="Massachusetts",'Company Information'!$C$12="Vermont"),SUM($S$6:$V$7,$S$15:$V$16,$S$19:$T$19)&lt;&gt;0),O$15-O$16,0)</f>
        <v>0</v>
      </c>
      <c r="T17" s="264">
        <f ca="1">T$15-T$16+IF(AND(OR('Company Information'!$C$12="District of Columbia",'Company Information'!$C$12="Massachusetts",'Company Information'!$C$12="Vermont"),SUM($S$6:$V$7,$S$15:$V$16,$S$19:$T$19)&lt;&gt;0),P$15-P$16,0)</f>
        <v>0</v>
      </c>
      <c r="U17" s="264">
        <f ca="1">U$15-U$16+IF(AND(OR('Company Information'!$C$12="District of Columbia",'Company Information'!$C$12="Massachusetts",'Company Information'!$C$12="Vermont"),SUM($S$6:$V$7,$S$15:$V$16,$S$19:$T$19)&lt;&gt;0),Q$15-Q$16,0)</f>
        <v>0</v>
      </c>
      <c r="V17" s="264">
        <f ca="1">V$15-V$16+IF(AND(OR('Company Information'!$C$12="District of Columbia",'Company Information'!$C$12="Massachusetts",'Company Information'!$C$12="Vermont"),SUM($S$6:$V$7,$S$15:$V$16,$S$19:$T$19)&lt;&gt;0),R$15-R$16,0)</f>
        <v>0</v>
      </c>
      <c r="W17" s="263">
        <f ca="1">W$15-W$16</f>
        <v>0</v>
      </c>
      <c r="X17" s="264">
        <f ca="1">X$15-X$16</f>
        <v>0</v>
      </c>
      <c r="Y17" s="264">
        <f ca="1">Y$15-Y$16</f>
        <v>0</v>
      </c>
      <c r="Z17" s="264">
        <f ca="1">Z$15-Z$16</f>
        <v>0</v>
      </c>
      <c r="AA17" s="281"/>
      <c r="AB17" s="265"/>
      <c r="AC17" s="265"/>
      <c r="AD17" s="265"/>
      <c r="AE17" s="281"/>
      <c r="AF17" s="265"/>
      <c r="AG17" s="265"/>
      <c r="AH17" s="265"/>
      <c r="AI17" s="263">
        <f ca="1">AI$15-AI$16</f>
        <v>0</v>
      </c>
      <c r="AJ17" s="264">
        <f ca="1">AJ$15-AJ$16</f>
        <v>0</v>
      </c>
      <c r="AK17" s="264">
        <f ca="1">AK$15-AK$16</f>
        <v>0</v>
      </c>
      <c r="AL17" s="285">
        <f ca="1">AL$15-AL$16</f>
        <v>0</v>
      </c>
    </row>
    <row r="18" spans="1:38" ht="17.399999999999999" thickBot="1">
      <c r="B18" s="122" t="s">
        <v>494</v>
      </c>
      <c r="C18" s="259"/>
      <c r="D18" s="260"/>
      <c r="E18" s="260"/>
      <c r="F18" s="260"/>
      <c r="G18" s="259"/>
      <c r="H18" s="260"/>
      <c r="I18" s="260"/>
      <c r="J18" s="260"/>
      <c r="K18" s="259"/>
      <c r="L18" s="260"/>
      <c r="M18" s="260"/>
      <c r="N18" s="260"/>
      <c r="O18" s="259"/>
      <c r="P18" s="260"/>
      <c r="Q18" s="260"/>
      <c r="R18" s="260"/>
      <c r="S18" s="259"/>
      <c r="T18" s="260"/>
      <c r="U18" s="260"/>
      <c r="V18" s="260"/>
      <c r="W18" s="259"/>
      <c r="X18" s="260"/>
      <c r="Y18" s="260"/>
      <c r="Z18" s="260"/>
      <c r="AA18" s="259"/>
      <c r="AB18" s="260"/>
      <c r="AC18" s="260"/>
      <c r="AD18" s="260"/>
      <c r="AE18" s="259"/>
      <c r="AF18" s="260"/>
      <c r="AG18" s="260"/>
      <c r="AH18" s="260"/>
      <c r="AI18" s="259"/>
      <c r="AJ18" s="260"/>
      <c r="AK18" s="260"/>
      <c r="AL18" s="277"/>
    </row>
    <row r="19" spans="1:38" ht="13.8" thickTop="1">
      <c r="B19" s="129" t="s">
        <v>495</v>
      </c>
      <c r="C19" s="229"/>
      <c r="D19" s="230"/>
      <c r="E19" s="287">
        <f ca="1">('Pt 1 Summary of Data'!$E$59+'Pt 1 Summary of Data'!$G$59-'Pt 1 Summary of Data'!$H$59)/12+IF(AND(OR('Company Information'!$C$12="District of Columbia",'Company Information'!$C$12="Massachusetts",'Company Information'!$C$12="Vermont"),SUM($C$6:$F$11,$C$15:$F$16,$C$19:$D$19)&lt;&gt;0),'Pt 1 Summary of Data'!$J$59+'Pt 1 Summary of Data'!$L$59-'Pt 1 Summary of Data'!$M$59,0)/12</f>
        <v>0</v>
      </c>
      <c r="F19" s="287">
        <f ca="1">SUM(C$19:E$19)+IF(AND(OR('Company Information'!$C$12="District of Columbia",'Company Information'!$C$12="Massachusetts",'Company Information'!$C$12="Vermont"),SUM($C$6:$F$11,$C$15:$F$16,$C$19:$D$19)&lt;&gt;0),IF($C$19&lt;&gt;$G$19,$G$19,0)+IF($D$19&lt;&gt;$H$19,$H$19,0),0)</f>
        <v>0</v>
      </c>
      <c r="G19" s="229"/>
      <c r="H19" s="230"/>
      <c r="I19" s="287">
        <f ca="1">('Pt 1 Summary of Data'!$J$59+'Pt 1 Summary of Data'!$L$59-'Pt 1 Summary of Data'!$M$59)/12+IF(AND(OR('Company Information'!$C$12="District of Columbia",'Company Information'!$C$12="Massachusetts",'Company Information'!$C$12="Vermont"),SUM($G$6:$J$11,$G$15:$J$16,$G$19:$H$19)&lt;&gt;0),'Pt 1 Summary of Data'!$E$59+'Pt 1 Summary of Data'!$G$59-'Pt 1 Summary of Data'!$H$59,0)/12</f>
        <v>0</v>
      </c>
      <c r="J19" s="287">
        <f ca="1">SUM(G$19:I$19)+IF(AND(OR('Company Information'!$C$12="District of Columbia",'Company Information'!$C$12="Massachusetts",'Company Information'!$C$12="Vermont"),SUM($G$6:$J$11,$G$15:$J$16,$G$19:$H$19)&lt;&gt;0),IF($C$19&lt;&gt;$G$19,$C$19,0)+IF($D$19&lt;&gt;$H$19,$D$19,0),0)</f>
        <v>0</v>
      </c>
      <c r="K19" s="229"/>
      <c r="L19" s="230"/>
      <c r="M19" s="287">
        <f ca="1">('Pt 1 Summary of Data'!$O$59+'Pt 1 Summary of Data'!$Q$59-'Pt 1 Summary of Data'!$R$59)/12</f>
        <v>0</v>
      </c>
      <c r="N19" s="287">
        <f ca="1">SUM(K$19:M$19)</f>
        <v>0</v>
      </c>
      <c r="O19" s="229"/>
      <c r="P19" s="230"/>
      <c r="Q19" s="287">
        <f ca="1">'Pt 1 Summary of Data'!T$59/12+IF(AND(OR('Company Information'!$C$12="District of Columbia",'Company Information'!$C$12="Massachusetts",'Company Information'!$C$12="Vermont"),SUM($O$6:$R$7,$O$15:$R$16,$O$19:$P$19)&lt;&gt;0),'Pt 1 Summary of Data'!W$59,0)/12</f>
        <v>0</v>
      </c>
      <c r="R19" s="287">
        <f ca="1">SUM(O$19:Q$19)+IF(AND(OR('Company Information'!$C$12="District of Columbia",'Company Information'!$C$12="Massachusetts",'Company Information'!$C$12="Vermont"),SUM($O$6:$R$7,$O$15:$R$16,$O$19:$P$19)&lt;&gt;0),IF($O$19&lt;&gt;$S$19,$S$19,0)+IF($P$19&lt;&gt;$T$19,$T$19,0),0)</f>
        <v>0</v>
      </c>
      <c r="S19" s="229"/>
      <c r="T19" s="230"/>
      <c r="U19" s="287">
        <f ca="1">'Pt 1 Summary of Data'!W$59/12+IF(AND(OR('Company Information'!$C$12="District of Columbia",'Company Information'!$C$12="Massachusetts",'Company Information'!$C$12="Vermont"),SUM($S$6:$V$7,$S$15:$V$16,$S$19:$T$19)&lt;&gt;0),'Pt 1 Summary of Data'!T$59,0)/12</f>
        <v>0</v>
      </c>
      <c r="V19" s="287">
        <f ca="1">SUM(S$19:U$19)+IF(AND(OR('Company Information'!$C$12="District of Columbia",'Company Information'!$C$12="Massachusetts",'Company Information'!$C$12="Vermont"),SUM($S$6:$V$7,$S$15:$V$16,$S$19:$T$19)&lt;&gt;0),IF($O$19&lt;&gt;$S$19,$O$19,0)+IF($P$19&lt;&gt;$T$19,$P$19,0),0)</f>
        <v>0</v>
      </c>
      <c r="W19" s="229"/>
      <c r="X19" s="230"/>
      <c r="Y19" s="287">
        <f ca="1">'Pt 1 Summary of Data'!Z$59/12</f>
        <v>0</v>
      </c>
      <c r="Z19" s="287">
        <f ca="1">SUM(W$19:Y$19)</f>
        <v>0</v>
      </c>
      <c r="AA19" s="213"/>
      <c r="AB19" s="214"/>
      <c r="AC19" s="214"/>
      <c r="AD19" s="214"/>
      <c r="AE19" s="213"/>
      <c r="AF19" s="214"/>
      <c r="AG19" s="214"/>
      <c r="AH19" s="214"/>
      <c r="AI19" s="229"/>
      <c r="AJ19" s="230"/>
      <c r="AK19" s="287">
        <f ca="1">('Pt 1 Summary of Data'!AM$59+'Pt 1 Summary of Data'!AO$59-'Pt 1 Summary of Data'!AP$59)/12</f>
        <v>0</v>
      </c>
      <c r="AL19" s="288">
        <f ca="1">SUM(AI19:AK19)</f>
        <v>0</v>
      </c>
    </row>
    <row r="20" spans="1:38">
      <c r="B20" s="127" t="s">
        <v>496</v>
      </c>
      <c r="C20" s="201"/>
      <c r="D20" s="199"/>
      <c r="E20" s="199"/>
      <c r="F20" s="289">
        <f ca="1">IF(OR(F$19&lt;1000,F$19&gt;=75000,AND(C$19&gt;=1000,D$19&gt;=1000,E$19&gt;=1000,C$26&lt;C$31,D$26&lt;D$31,E$26&lt;E$31)),0,VLOOKUP(F$19,'Reference Tables'!$A$4:$B$11,2)+((F$19-VLOOKUP(F$19,'Reference Tables'!$A$4:$B$11,1))*(OFFSET(INDEX('Reference Tables'!$A$4:$A$11,MATCH(F$19,'Reference Tables'!$A$4:$A$11)),1,1)-VLOOKUP(F$19,'Reference Tables'!$A$4:$B$11,2))/(OFFSET(INDEX('Reference Tables'!$A$4:$A$11,MATCH(F$19,'Reference Tables'!$A$4:$A$11)),1,0)-VLOOKUP(F$19,'Reference Tables'!$A$4:$B$11,1))))</f>
        <v>0</v>
      </c>
      <c r="G20" s="201"/>
      <c r="H20" s="199"/>
      <c r="I20" s="199"/>
      <c r="J20" s="290">
        <f ca="1">IF(OR(J$19&lt;1000,J$19&gt;=75000,AND(G$19&gt;=1000,H$19&gt;=1000,I$19&gt;=1000,G$26&lt;G$31,H$26&lt;H$31,I$26&lt;I$31)),0,VLOOKUP(J$19,'Reference Tables'!$A$4:$B$11,2)+((J$19-VLOOKUP(J$19,'Reference Tables'!$A$4:$B$11,1))*(OFFSET(INDEX('Reference Tables'!$A$4:$A$11,MATCH(J$19,'Reference Tables'!$A$4:$A$11)),1,1)-VLOOKUP(J$19,'Reference Tables'!$A$4:$B$11,2))/(OFFSET(INDEX('Reference Tables'!$A$4:$A$11,MATCH(J$19,'Reference Tables'!$A$4:$A$11)),1,0)-VLOOKUP(J$19,'Reference Tables'!$A$4:$B$11,1))))</f>
        <v>0</v>
      </c>
      <c r="K20" s="201"/>
      <c r="L20" s="199"/>
      <c r="M20" s="199"/>
      <c r="N20" s="290">
        <f ca="1">IF(OR(N$19&lt;1000,N$19&gt;=75000,AND(K$19&gt;=1000,L$19&gt;=1000,M$19&gt;=1000,K$26&lt;K$31,L$26&lt;L$31,M$26&lt;M$31)),0,VLOOKUP(N$19,'Reference Tables'!$A$4:$B$11,2)+((N$19-VLOOKUP(N$19,'Reference Tables'!$A$4:$B$11,1))*(OFFSET(INDEX('Reference Tables'!$A$4:$A$11,MATCH(N$19,'Reference Tables'!$A$4:$A$11)),1,1)-VLOOKUP(N$19,'Reference Tables'!$A$4:$B$11,2))/(OFFSET(INDEX('Reference Tables'!$A$4:$A$11,MATCH(N$19,'Reference Tables'!$A$4:$A$11)),1,0)-VLOOKUP(N$19,'Reference Tables'!$A$4:$B$11,1))))</f>
        <v>0</v>
      </c>
      <c r="O20" s="201"/>
      <c r="P20" s="199"/>
      <c r="Q20" s="199"/>
      <c r="R20" s="290">
        <f ca="1">IF(OR(R$19&lt;1000,R$19&gt;=75000,AND(O$19&gt;=1000,P$19&gt;=1000,Q$19&gt;=1000,O$27&lt;O$31,P$27&lt;P$31,Q$27&lt;Q$31)),0,VLOOKUP(R$19,'Reference Tables'!$A$4:$B$11,2)+((R$19-VLOOKUP(R$19,'Reference Tables'!$A$4:$B$11,1))*(OFFSET(INDEX('Reference Tables'!$A$4:$A$11,MATCH(R$19,'Reference Tables'!$A$4:$A$11)),1,1)-VLOOKUP(R$19,'Reference Tables'!$A$4:$B$11,2))/(OFFSET(INDEX('Reference Tables'!$A$4:$A$11,MATCH(R$19,'Reference Tables'!$A$4:$A$11)),1,0)-VLOOKUP(R$19,'Reference Tables'!$A$4:$B$11,1))))</f>
        <v>0</v>
      </c>
      <c r="S20" s="201"/>
      <c r="T20" s="199"/>
      <c r="U20" s="199"/>
      <c r="V20" s="290">
        <f ca="1">IF(OR(V$19&lt;1000,V$19&gt;=75000,AND(S$19&gt;=1000,T$19&gt;=1000,U$19&gt;=1000,S$27&lt;S$31,T$27&lt;T$31,U$27&lt;U$31)),0,VLOOKUP(V$19,'Reference Tables'!$A$4:$B$11,2)+((V$19-VLOOKUP(V$19,'Reference Tables'!$A$4:$B$11,1))*(OFFSET(INDEX('Reference Tables'!$A$4:$A$11,MATCH(V$19,'Reference Tables'!$A$4:$A$11)),1,1)-VLOOKUP(V$19,'Reference Tables'!$A$4:$B$11,2))/(OFFSET(INDEX('Reference Tables'!$A$4:$A$11,MATCH(V$19,'Reference Tables'!$A$4:$A$11)),1,0)-VLOOKUP(V$19,'Reference Tables'!$A$4:$B$11,1))))</f>
        <v>0</v>
      </c>
      <c r="W20" s="201"/>
      <c r="X20" s="199"/>
      <c r="Y20" s="199"/>
      <c r="Z20" s="290">
        <f ca="1">IF(OR(Z$19&lt;1000,Z$19&gt;=75000,AND(W$19&gt;=1000,X$19&gt;=1000,Y$19&gt;=1000,W$27&lt;W$31,X$27&lt;X$31,Y$27&lt;Y$31)),0,VLOOKUP(Z$19,'Reference Tables'!$A$4:$B$11,2)+((Z$19-VLOOKUP(Z$19,'Reference Tables'!$A$4:$B$11,1))*(OFFSET(INDEX('Reference Tables'!$A$4:$A$11,MATCH(Z$19,'Reference Tables'!$A$4:$A$11)),1,1)-VLOOKUP(Z$19,'Reference Tables'!$A$4:$B$11,2))/(OFFSET(INDEX('Reference Tables'!$A$4:$A$11,MATCH(Z$19,'Reference Tables'!$A$4:$A$11)),1,0)-VLOOKUP(Z$19,'Reference Tables'!$A$4:$B$11,1))))</f>
        <v>0</v>
      </c>
      <c r="AA20" s="204"/>
      <c r="AB20" s="203"/>
      <c r="AC20" s="203"/>
      <c r="AD20" s="203"/>
      <c r="AE20" s="204"/>
      <c r="AF20" s="203"/>
      <c r="AG20" s="203"/>
      <c r="AH20" s="203"/>
      <c r="AI20" s="204"/>
      <c r="AJ20" s="199"/>
      <c r="AK20" s="199"/>
      <c r="AL20" s="291">
        <f ca="1">IF(OR(AL$19&lt;1000,AL$19&gt;=75000,AND(AI$19&gt;=1000,AJ$19&gt;=1000,AK$19&gt;=1000,AI$27&lt;AI$31,AJ$27&lt;AJ$31,AK$27&lt;AK$31)),0,VLOOKUP(AL$19,'Reference Tables'!$A$4:$B$11,2)+((AL$19-VLOOKUP(AL$19,'Reference Tables'!$A$4:$B$11,1))*(OFFSET(INDEX('Reference Tables'!$A$4:$A$11,MATCH(AL$19,'Reference Tables'!$A$4:$A$11)),1,1)-VLOOKUP(AL$19,'Reference Tables'!$A$4:$B$11,2))/(OFFSET(INDEX('Reference Tables'!$A$4:$A$11,MATCH(AL$19,'Reference Tables'!$A$4:$A$11)),1,0)-VLOOKUP(AL$19,'Reference Tables'!$A$4:$B$11,1))))</f>
        <v>0</v>
      </c>
    </row>
    <row r="21" spans="1:38">
      <c r="B21" s="130" t="s">
        <v>497</v>
      </c>
      <c r="C21" s="204"/>
      <c r="D21" s="203"/>
      <c r="E21" s="203"/>
      <c r="F21" s="193"/>
      <c r="G21" s="204"/>
      <c r="H21" s="203"/>
      <c r="I21" s="203"/>
      <c r="J21" s="193"/>
      <c r="K21" s="204"/>
      <c r="L21" s="203"/>
      <c r="M21" s="203"/>
      <c r="N21" s="193"/>
      <c r="O21" s="204"/>
      <c r="P21" s="203"/>
      <c r="Q21" s="203"/>
      <c r="R21" s="193"/>
      <c r="S21" s="204"/>
      <c r="T21" s="203"/>
      <c r="U21" s="203"/>
      <c r="V21" s="193"/>
      <c r="W21" s="204"/>
      <c r="X21" s="203"/>
      <c r="Y21" s="203"/>
      <c r="Z21" s="193"/>
      <c r="AA21" s="204"/>
      <c r="AB21" s="203"/>
      <c r="AC21" s="203"/>
      <c r="AD21" s="203"/>
      <c r="AE21" s="204"/>
      <c r="AF21" s="203"/>
      <c r="AG21" s="203"/>
      <c r="AH21" s="203"/>
      <c r="AI21" s="204"/>
      <c r="AJ21" s="203"/>
      <c r="AK21" s="203"/>
      <c r="AL21" s="292"/>
    </row>
    <row r="22" spans="1:38" s="9" customFormat="1">
      <c r="A22" s="34"/>
      <c r="B22" s="127" t="s">
        <v>498</v>
      </c>
      <c r="C22" s="204"/>
      <c r="D22" s="203"/>
      <c r="E22" s="203"/>
      <c r="F22" s="293">
        <f ca="1">IF(F$21&lt;2500,1,(MIN(VLOOKUP(F$21,'Reference Tables'!$A$17:$B$20,2)+((F$21-VLOOKUP(F$21,'Reference Tables'!$A$17:$B$20,1))*(OFFSET(INDEX('Reference Tables'!$A$17:$A$20,MATCH(F$21,'Reference Tables'!$A$17:$A$20)),1,1)-VLOOKUP(F$21,'Reference Tables'!$A$17:$B$20,2))/(OFFSET(INDEX('Reference Tables'!$A$17:$A$20,MATCH(F$21,'Reference Tables'!$A$17:$A$20)),1,0)-VLOOKUP(F$21,'Reference Tables'!$A$17:$B$20,1))),1.736)))</f>
        <v>1</v>
      </c>
      <c r="G22" s="204"/>
      <c r="H22" s="203"/>
      <c r="I22" s="203"/>
      <c r="J22" s="293">
        <f ca="1">IF(J$21&lt;2500,1,(MIN(VLOOKUP(J$21,'Reference Tables'!$A$17:$B$20,2)+((J$21-VLOOKUP(J$21,'Reference Tables'!$A$17:$B$20,1))*(OFFSET(INDEX('Reference Tables'!$A$17:$A$20,MATCH(J$21,'Reference Tables'!$A$17:$A$20)),1,1)-VLOOKUP(J$21,'Reference Tables'!$A$17:$B$20,2))/(OFFSET(INDEX('Reference Tables'!$A$17:$A$20,MATCH(J$21,'Reference Tables'!$A$17:$A$20)),1,0)-VLOOKUP(J$21,'Reference Tables'!$A$17:$B$20,1))),1.736)))</f>
        <v>1</v>
      </c>
      <c r="K22" s="204"/>
      <c r="L22" s="203"/>
      <c r="M22" s="203"/>
      <c r="N22" s="293">
        <f ca="1">IF(N$21&lt;2500,1,(MIN(VLOOKUP(N$21,'Reference Tables'!$A$17:$B$20,2)+((N$21-VLOOKUP(N$21,'Reference Tables'!$A$17:$B$20,1))*(OFFSET(INDEX('Reference Tables'!$A$17:$A$20,MATCH(N$21,'Reference Tables'!$A$17:$A$20)),1,1)-VLOOKUP(N$21,'Reference Tables'!$A$17:$B$20,2))/(OFFSET(INDEX('Reference Tables'!$A$17:$A$20,MATCH(N$21,'Reference Tables'!$A$17:$A$20)),1,0)-VLOOKUP(N$21,'Reference Tables'!$A$17:$B$20,1))),1.736)))</f>
        <v>1</v>
      </c>
      <c r="O22" s="204"/>
      <c r="P22" s="203"/>
      <c r="Q22" s="203"/>
      <c r="R22" s="293">
        <f ca="1">IF(R$21&lt;2500,1,(MIN(VLOOKUP(R$21,'Reference Tables'!$A$17:$B$20,2)+((R$21-VLOOKUP(R$21,'Reference Tables'!$A$17:$B$20,1))*(OFFSET(INDEX('Reference Tables'!$A$17:$A$20,MATCH(R$21,'Reference Tables'!$A$17:$A$20)),1,1)-VLOOKUP(R$21,'Reference Tables'!$A$17:$B$20,2))/(OFFSET(INDEX('Reference Tables'!$A$17:$A$20,MATCH(R$21,'Reference Tables'!$A$17:$A$20)),1,0)-VLOOKUP(R$21,'Reference Tables'!$A$17:$B$20,1))),1.736)))</f>
        <v>1</v>
      </c>
      <c r="S22" s="204"/>
      <c r="T22" s="203"/>
      <c r="U22" s="203"/>
      <c r="V22" s="293">
        <f ca="1">IF(V$21&lt;2500,1,(MIN(VLOOKUP(V$21,'Reference Tables'!$A$17:$B$20,2)+((V$21-VLOOKUP(V$21,'Reference Tables'!$A$17:$B$20,1))*(OFFSET(INDEX('Reference Tables'!$A$17:$A$20,MATCH(V$21,'Reference Tables'!$A$17:$A$20)),1,1)-VLOOKUP(V$21,'Reference Tables'!$A$17:$B$20,2))/(OFFSET(INDEX('Reference Tables'!$A$17:$A$20,MATCH(V$21,'Reference Tables'!$A$17:$A$20)),1,0)-VLOOKUP(V$21,'Reference Tables'!$A$17:$B$20,1))),1.736)))</f>
        <v>1</v>
      </c>
      <c r="W22" s="204"/>
      <c r="X22" s="203"/>
      <c r="Y22" s="203"/>
      <c r="Z22" s="293">
        <f ca="1">IF(Z$21&lt;2500,1,(MIN(VLOOKUP(Z$21,'Reference Tables'!$A$17:$B$20,2)+((Z$21-VLOOKUP(Z$21,'Reference Tables'!$A$17:$B$20,1))*(OFFSET(INDEX('Reference Tables'!$A$17:$A$20,MATCH(Z$21,'Reference Tables'!$A$17:$A$20)),1,1)-VLOOKUP(Z$21,'Reference Tables'!$A$17:$B$20,2))/(OFFSET(INDEX('Reference Tables'!$A$17:$A$20,MATCH(Z$21,'Reference Tables'!$A$17:$A$20)),1,0)-VLOOKUP(Z$21,'Reference Tables'!$A$17:$B$20,1))),1.736)))</f>
        <v>1</v>
      </c>
      <c r="AA22" s="204"/>
      <c r="AB22" s="203"/>
      <c r="AC22" s="203"/>
      <c r="AD22" s="203"/>
      <c r="AE22" s="204"/>
      <c r="AF22" s="203"/>
      <c r="AG22" s="203"/>
      <c r="AH22" s="203"/>
      <c r="AI22" s="204"/>
      <c r="AJ22" s="203"/>
      <c r="AK22" s="203"/>
      <c r="AL22" s="294">
        <f ca="1">IF(AL$21&lt;2500,1,(MIN(VLOOKUP(AL$21,'Reference Tables'!$A$17:$B$20,2)+((AL$21-VLOOKUP(AL$21,'Reference Tables'!$A$17:$B$20,1))*(OFFSET(INDEX('Reference Tables'!$A$17:$A$20,MATCH(AL$21,'Reference Tables'!$A$17:$A$20)),1,1)-VLOOKUP(AL$21,'Reference Tables'!$A$17:$B$20,2))/(OFFSET(INDEX('Reference Tables'!$A$17:$A$20,MATCH(AL$21,'Reference Tables'!$A$17:$A$20)),1,0)-VLOOKUP(AL$21,'Reference Tables'!$A$17:$B$20,1))),1.736)))</f>
        <v>1</v>
      </c>
    </row>
    <row r="23" spans="1:38">
      <c r="B23" s="127" t="s">
        <v>499</v>
      </c>
      <c r="C23" s="204"/>
      <c r="D23" s="203"/>
      <c r="E23" s="203"/>
      <c r="F23" s="295">
        <f ca="1">IF(OR(F$19&lt;1000,F$19&gt;=75000),0,F$20*F$22)</f>
        <v>0</v>
      </c>
      <c r="G23" s="204"/>
      <c r="H23" s="203"/>
      <c r="I23" s="203"/>
      <c r="J23" s="295">
        <f ca="1">IF(OR(J$19&lt;1000,J$19&gt;=75000),0,J$20*J$22)</f>
        <v>0</v>
      </c>
      <c r="K23" s="204"/>
      <c r="L23" s="203"/>
      <c r="M23" s="203"/>
      <c r="N23" s="295">
        <f ca="1">IF(OR(N$19&lt;1000,N$19&gt;=75000),0,N$20*N$22)</f>
        <v>0</v>
      </c>
      <c r="O23" s="204"/>
      <c r="P23" s="203"/>
      <c r="Q23" s="203"/>
      <c r="R23" s="295">
        <f ca="1">IF(OR(R$19&lt;1000,R$19&gt;=75000),0,R$20*R$22)</f>
        <v>0</v>
      </c>
      <c r="S23" s="204"/>
      <c r="T23" s="203"/>
      <c r="U23" s="203"/>
      <c r="V23" s="295">
        <f ca="1">IF(OR(V$19&lt;1000,V$19&gt;=75000),0,V$20*V$22)</f>
        <v>0</v>
      </c>
      <c r="W23" s="204"/>
      <c r="X23" s="203"/>
      <c r="Y23" s="203"/>
      <c r="Z23" s="295">
        <f ca="1">IF(OR(Z$19&lt;1000,Z$19&gt;=75000),0,Z$20*Z$22)</f>
        <v>0</v>
      </c>
      <c r="AA23" s="204"/>
      <c r="AB23" s="203"/>
      <c r="AC23" s="203"/>
      <c r="AD23" s="203"/>
      <c r="AE23" s="204"/>
      <c r="AF23" s="203"/>
      <c r="AG23" s="203"/>
      <c r="AH23" s="203"/>
      <c r="AI23" s="204"/>
      <c r="AJ23" s="203"/>
      <c r="AK23" s="203"/>
      <c r="AL23" s="296">
        <f ca="1">IF(OR(AL$19&lt;1000,AL$19&gt;=75000),0,AL$20*AL$22)</f>
        <v>0</v>
      </c>
    </row>
    <row r="24" spans="1:38" ht="34.200000000000003" thickBot="1">
      <c r="B24" s="122" t="s">
        <v>500</v>
      </c>
      <c r="C24" s="259"/>
      <c r="D24" s="260"/>
      <c r="E24" s="260"/>
      <c r="F24" s="260"/>
      <c r="G24" s="259"/>
      <c r="H24" s="260"/>
      <c r="I24" s="260"/>
      <c r="J24" s="260"/>
      <c r="K24" s="259"/>
      <c r="L24" s="260"/>
      <c r="M24" s="260"/>
      <c r="N24" s="260"/>
      <c r="O24" s="259"/>
      <c r="P24" s="260"/>
      <c r="Q24" s="260"/>
      <c r="R24" s="260"/>
      <c r="S24" s="259"/>
      <c r="T24" s="260"/>
      <c r="U24" s="260"/>
      <c r="V24" s="260"/>
      <c r="W24" s="259"/>
      <c r="X24" s="260"/>
      <c r="Y24" s="260"/>
      <c r="Z24" s="260"/>
      <c r="AA24" s="259"/>
      <c r="AB24" s="260"/>
      <c r="AC24" s="260"/>
      <c r="AD24" s="260"/>
      <c r="AE24" s="259"/>
      <c r="AF24" s="260"/>
      <c r="AG24" s="260"/>
      <c r="AH24" s="260"/>
      <c r="AI24" s="259"/>
      <c r="AJ24" s="260"/>
      <c r="AK24" s="260"/>
      <c r="AL24" s="277"/>
    </row>
    <row r="25" spans="1:38" ht="13.8" thickTop="1">
      <c r="B25" s="131" t="s">
        <v>501</v>
      </c>
      <c r="C25" s="213"/>
      <c r="D25" s="214"/>
      <c r="E25" s="214"/>
      <c r="F25" s="214"/>
      <c r="G25" s="213"/>
      <c r="H25" s="214"/>
      <c r="I25" s="214"/>
      <c r="J25" s="214"/>
      <c r="K25" s="213"/>
      <c r="L25" s="214"/>
      <c r="M25" s="214"/>
      <c r="N25" s="214"/>
      <c r="O25" s="213"/>
      <c r="P25" s="214"/>
      <c r="Q25" s="214"/>
      <c r="R25" s="214"/>
      <c r="S25" s="213"/>
      <c r="T25" s="214"/>
      <c r="U25" s="214"/>
      <c r="V25" s="214"/>
      <c r="W25" s="213"/>
      <c r="X25" s="214"/>
      <c r="Y25" s="214"/>
      <c r="Z25" s="214"/>
      <c r="AA25" s="213"/>
      <c r="AB25" s="214"/>
      <c r="AC25" s="214"/>
      <c r="AD25" s="214"/>
      <c r="AE25" s="213"/>
      <c r="AF25" s="214"/>
      <c r="AG25" s="214"/>
      <c r="AH25" s="214"/>
      <c r="AI25" s="213"/>
      <c r="AJ25" s="214"/>
      <c r="AK25" s="214"/>
      <c r="AL25" s="215"/>
    </row>
    <row r="26" spans="1:38">
      <c r="B26" s="127" t="s">
        <v>502</v>
      </c>
      <c r="C26" s="297" t="str">
        <f ca="1">IF(C$17&lt;=0,"",C$12/C$17)</f>
        <v/>
      </c>
      <c r="D26" s="295" t="str">
        <f ca="1">IF(D$17&lt;=0,"",D$12/D$17)</f>
        <v/>
      </c>
      <c r="E26" s="295" t="str">
        <f ca="1">IF(E$17&lt;=0,"",E$12/E$17)</f>
        <v/>
      </c>
      <c r="F26" s="295" t="str">
        <f ca="1">IF(OR(F$19&lt;1000,F$17&lt;=0),"",F$12/F$17)</f>
        <v/>
      </c>
      <c r="G26" s="297" t="str">
        <f ca="1">IF(G$17&lt;=0,"",G$12/G$17)</f>
        <v/>
      </c>
      <c r="H26" s="295" t="str">
        <f ca="1">IF(H$17&lt;=0,"",H$12/H$17)</f>
        <v/>
      </c>
      <c r="I26" s="295" t="str">
        <f ca="1">IF(I$17&lt;=0,"",I$12/I$17)</f>
        <v/>
      </c>
      <c r="J26" s="295" t="str">
        <f ca="1">IF(OR(J$19&lt;1000,J$17&lt;=0),"",J$12/J$17)</f>
        <v/>
      </c>
      <c r="K26" s="297" t="str">
        <f ca="1">IF(K$17&lt;=0,"",K$12/K$17)</f>
        <v/>
      </c>
      <c r="L26" s="295" t="str">
        <f ca="1">IF(L$17&lt;=0,"",L$12/L$17)</f>
        <v/>
      </c>
      <c r="M26" s="295" t="str">
        <f ca="1">IF(M$17&lt;=0,"",M$12/M$17)</f>
        <v/>
      </c>
      <c r="N26" s="295" t="str">
        <f ca="1">IF(OR(N$19&lt;1000,N$17&lt;=0),"",N$12/N$17)</f>
        <v/>
      </c>
      <c r="O26" s="204"/>
      <c r="P26" s="203"/>
      <c r="Q26" s="203"/>
      <c r="R26" s="203"/>
      <c r="S26" s="204"/>
      <c r="T26" s="203"/>
      <c r="U26" s="203"/>
      <c r="V26" s="203"/>
      <c r="W26" s="204"/>
      <c r="X26" s="203"/>
      <c r="Y26" s="203"/>
      <c r="Z26" s="203"/>
      <c r="AA26" s="204"/>
      <c r="AB26" s="203"/>
      <c r="AC26" s="203"/>
      <c r="AD26" s="203"/>
      <c r="AE26" s="204"/>
      <c r="AF26" s="203"/>
      <c r="AG26" s="203"/>
      <c r="AH26" s="203"/>
      <c r="AI26" s="204"/>
      <c r="AJ26" s="203"/>
      <c r="AK26" s="203"/>
      <c r="AL26" s="280"/>
    </row>
    <row r="27" spans="1:38">
      <c r="B27" s="127" t="s">
        <v>503</v>
      </c>
      <c r="C27" s="201"/>
      <c r="D27" s="199"/>
      <c r="E27" s="199"/>
      <c r="F27" s="199"/>
      <c r="G27" s="201"/>
      <c r="H27" s="199"/>
      <c r="I27" s="199"/>
      <c r="J27" s="199"/>
      <c r="K27" s="201"/>
      <c r="L27" s="199"/>
      <c r="M27" s="199"/>
      <c r="N27" s="199"/>
      <c r="O27" s="297" t="str">
        <f ca="1">IF(O$17&lt;=0,"",O$13/O$17)</f>
        <v/>
      </c>
      <c r="P27" s="295" t="str">
        <f ca="1">IF(P$17&lt;=0,"",P$13/P$17)</f>
        <v/>
      </c>
      <c r="Q27" s="295" t="str">
        <f ca="1">IF(Q$17&lt;=0,"",Q$13/Q$17)</f>
        <v/>
      </c>
      <c r="R27" s="295" t="str">
        <f ca="1">IF(OR(R$19&lt;1000,R$17&lt;=0),"",R$13/R$17)</f>
        <v/>
      </c>
      <c r="S27" s="297" t="str">
        <f ca="1">IF(S$17&lt;=0,"",S$13/S$17)</f>
        <v/>
      </c>
      <c r="T27" s="295" t="str">
        <f ca="1">IF(T$17&lt;=0,"",T$13/T$17)</f>
        <v/>
      </c>
      <c r="U27" s="295" t="str">
        <f ca="1">IF(U$17&lt;=0,"",U$13/U$17)</f>
        <v/>
      </c>
      <c r="V27" s="295" t="str">
        <f ca="1">IF(OR(V$19&lt;1000,V$17&lt;=0),"",V$13/V$17)</f>
        <v/>
      </c>
      <c r="W27" s="297" t="str">
        <f ca="1">IF(W$17&lt;=0,"",W$13/W$17)</f>
        <v/>
      </c>
      <c r="X27" s="295" t="str">
        <f ca="1">IF(X$17&lt;=0,"",X$13/X$17)</f>
        <v/>
      </c>
      <c r="Y27" s="295" t="str">
        <f ca="1">IF(Y$17&lt;=0,"",Y$13/Y$17)</f>
        <v/>
      </c>
      <c r="Z27" s="295" t="str">
        <f ca="1">IF(OR(Z$19&lt;1000,Z$17&lt;=0),"",Z$13/Z$17)</f>
        <v/>
      </c>
      <c r="AA27" s="204"/>
      <c r="AB27" s="203"/>
      <c r="AC27" s="203"/>
      <c r="AD27" s="203"/>
      <c r="AE27" s="204"/>
      <c r="AF27" s="203"/>
      <c r="AG27" s="203"/>
      <c r="AH27" s="203"/>
      <c r="AI27" s="297" t="str">
        <f ca="1">IF(AI$17&lt;=0,"",AI$13/AI$17)</f>
        <v/>
      </c>
      <c r="AJ27" s="295" t="str">
        <f ca="1">IF(AJ$17&lt;=0,"",AJ$13/AJ$17)</f>
        <v/>
      </c>
      <c r="AK27" s="295" t="str">
        <f ca="1">IF(AK$17&lt;=0,"",AK$13/AK$17)</f>
        <v/>
      </c>
      <c r="AL27" s="296" t="str">
        <f ca="1">IF(OR(AL$19&lt;1000,AL$17&lt;=0),"",AL$13/AL$17)</f>
        <v/>
      </c>
    </row>
    <row r="28" spans="1:38">
      <c r="B28" s="130" t="s">
        <v>504</v>
      </c>
      <c r="C28" s="204"/>
      <c r="D28" s="203"/>
      <c r="E28" s="203"/>
      <c r="F28" s="295" t="str">
        <f ca="1">IF(F$26="","",F$23)</f>
        <v/>
      </c>
      <c r="G28" s="204"/>
      <c r="H28" s="203"/>
      <c r="I28" s="203"/>
      <c r="J28" s="295" t="str">
        <f ca="1">IF(J$26="","",J$23)</f>
        <v/>
      </c>
      <c r="K28" s="204"/>
      <c r="L28" s="203"/>
      <c r="M28" s="203"/>
      <c r="N28" s="295" t="str">
        <f ca="1">IF(N$26="","",N$23)</f>
        <v/>
      </c>
      <c r="O28" s="201"/>
      <c r="P28" s="199"/>
      <c r="Q28" s="199"/>
      <c r="R28" s="295" t="str">
        <f ca="1">IF(R$27="","",R$23)</f>
        <v/>
      </c>
      <c r="S28" s="201"/>
      <c r="T28" s="199"/>
      <c r="U28" s="199"/>
      <c r="V28" s="295" t="str">
        <f ca="1">IF(V$27="","",V$23)</f>
        <v/>
      </c>
      <c r="W28" s="201"/>
      <c r="X28" s="199"/>
      <c r="Y28" s="199"/>
      <c r="Z28" s="295" t="str">
        <f ca="1">IF(Z$27="","",Z$23)</f>
        <v/>
      </c>
      <c r="AA28" s="204"/>
      <c r="AB28" s="203"/>
      <c r="AC28" s="203"/>
      <c r="AD28" s="203"/>
      <c r="AE28" s="204"/>
      <c r="AF28" s="203"/>
      <c r="AG28" s="203"/>
      <c r="AH28" s="203"/>
      <c r="AI28" s="204"/>
      <c r="AJ28" s="199"/>
      <c r="AK28" s="199"/>
      <c r="AL28" s="296" t="str">
        <f ca="1">IF(AL$27="","",AL$23)</f>
        <v/>
      </c>
    </row>
    <row r="29" spans="1:38" s="73" customFormat="1">
      <c r="A29" s="72"/>
      <c r="B29" s="132" t="s">
        <v>505</v>
      </c>
      <c r="C29" s="281"/>
      <c r="D29" s="265"/>
      <c r="E29" s="265"/>
      <c r="F29" s="295" t="str">
        <f ca="1">IF(F$26="","",ROUND(F$26+MAX(0,F$28),3))</f>
        <v/>
      </c>
      <c r="G29" s="281"/>
      <c r="H29" s="265"/>
      <c r="I29" s="265"/>
      <c r="J29" s="295" t="str">
        <f ca="1">IF(J$26="","",ROUND(J$26+MAX(0,J$28),3))</f>
        <v/>
      </c>
      <c r="K29" s="281"/>
      <c r="L29" s="265"/>
      <c r="M29" s="265"/>
      <c r="N29" s="295" t="str">
        <f ca="1">IF(N$26="","",ROUND(N$26+MAX(0,N$28),3))</f>
        <v/>
      </c>
      <c r="O29" s="281"/>
      <c r="P29" s="265"/>
      <c r="Q29" s="265"/>
      <c r="R29" s="295" t="str">
        <f ca="1">IF(R$27="","",ROUND(R$27+MAX(0,R$28),3))</f>
        <v/>
      </c>
      <c r="S29" s="281"/>
      <c r="T29" s="265"/>
      <c r="U29" s="265"/>
      <c r="V29" s="295" t="str">
        <f ca="1">IF(V$27="","",ROUND(V$27+MAX(0,V$28),3))</f>
        <v/>
      </c>
      <c r="W29" s="281"/>
      <c r="X29" s="265"/>
      <c r="Y29" s="265"/>
      <c r="Z29" s="295" t="str">
        <f ca="1">IF(Z$27="","",ROUND(Z$27+MAX(0,Z$28),3))</f>
        <v/>
      </c>
      <c r="AA29" s="281"/>
      <c r="AB29" s="265"/>
      <c r="AC29" s="265"/>
      <c r="AD29" s="265"/>
      <c r="AE29" s="281"/>
      <c r="AF29" s="265"/>
      <c r="AG29" s="265"/>
      <c r="AH29" s="265"/>
      <c r="AI29" s="281"/>
      <c r="AJ29" s="265"/>
      <c r="AK29" s="265"/>
      <c r="AL29" s="296" t="str">
        <f ca="1">IF(AL$27="","",ROUND(AL$27+MAX(0,AL$28),3))</f>
        <v/>
      </c>
    </row>
    <row r="30" spans="1:38" s="8" customFormat="1" ht="17.399999999999999" thickBot="1">
      <c r="B30" s="122" t="s">
        <v>506</v>
      </c>
      <c r="C30" s="259"/>
      <c r="D30" s="260"/>
      <c r="E30" s="260"/>
      <c r="F30" s="260"/>
      <c r="G30" s="259"/>
      <c r="H30" s="260"/>
      <c r="I30" s="260"/>
      <c r="J30" s="260"/>
      <c r="K30" s="259"/>
      <c r="L30" s="260"/>
      <c r="M30" s="260"/>
      <c r="N30" s="260"/>
      <c r="O30" s="259"/>
      <c r="P30" s="260"/>
      <c r="Q30" s="260"/>
      <c r="R30" s="260"/>
      <c r="S30" s="259"/>
      <c r="T30" s="260"/>
      <c r="U30" s="260"/>
      <c r="V30" s="260"/>
      <c r="W30" s="259"/>
      <c r="X30" s="260"/>
      <c r="Y30" s="260"/>
      <c r="Z30" s="260"/>
      <c r="AA30" s="259"/>
      <c r="AB30" s="260"/>
      <c r="AC30" s="260"/>
      <c r="AD30" s="260"/>
      <c r="AE30" s="259"/>
      <c r="AF30" s="260"/>
      <c r="AG30" s="260"/>
      <c r="AH30" s="260"/>
      <c r="AI30" s="259"/>
      <c r="AJ30" s="260"/>
      <c r="AK30" s="260"/>
      <c r="AL30" s="277"/>
    </row>
    <row r="31" spans="1:38" ht="13.8" thickTop="1">
      <c r="B31" s="126" t="s">
        <v>507</v>
      </c>
      <c r="C31" s="298">
        <f ca="1">IF('Company Information'!$C$12="","Please select a State",IF('Company Information'!$C$12="Grand Total","",VLOOKUP('Company Information'!$C$12,'Reference Tables'!$D$3:$R$61,6,FALSE)))</f>
        <v>0.82</v>
      </c>
      <c r="D31" s="299">
        <f ca="1">IF('Company Information'!$C$12="","Please select a State",IF('Company Information'!$C$12="Grand Total","",VLOOKUP('Company Information'!$C$12,'Reference Tables'!$D$3:$R$61,4,FALSE)))</f>
        <v>0.82</v>
      </c>
      <c r="E31" s="299">
        <f ca="1">IF('Company Information'!$C$12="","Please select a State",IF('Company Information'!$C$12="Grand Total","",VLOOKUP('Company Information'!$C$12,'Reference Tables'!$D$3:$R$61,2,FALSE)))</f>
        <v>0.82</v>
      </c>
      <c r="F31" s="299">
        <f ca="1">E$31</f>
        <v>0.82</v>
      </c>
      <c r="G31" s="298">
        <f ca="1">IF('Company Information'!$C$12="","Please select a State",IF('Company Information'!$C$12="Grand Total","",VLOOKUP('Company Information'!$C$12,'Reference Tables'!$D$3:$R$61,7,FALSE)))</f>
        <v>0.82</v>
      </c>
      <c r="H31" s="299">
        <f ca="1">IF('Company Information'!$C$12="","Please select a State",IF('Company Information'!$C$12="Grand Total","",VLOOKUP('Company Information'!$C$12,'Reference Tables'!$D$3:$R$61,5,FALSE)))</f>
        <v>0.82</v>
      </c>
      <c r="I31" s="299">
        <f ca="1">IF('Company Information'!$C$12="","Please select a State",IF('Company Information'!$C$12="Grand Total","",VLOOKUP('Company Information'!$C$12,'Reference Tables'!$D$3:$R$61,3,FALSE)))</f>
        <v>0.82</v>
      </c>
      <c r="J31" s="299">
        <f ca="1">I$31</f>
        <v>0.82</v>
      </c>
      <c r="K31" s="298">
        <v>0.85</v>
      </c>
      <c r="L31" s="299">
        <v>0.85</v>
      </c>
      <c r="M31" s="299">
        <v>0.85</v>
      </c>
      <c r="N31" s="299">
        <v>0.85</v>
      </c>
      <c r="O31" s="298">
        <f ca="1">IF('Company Information'!$C$12="","Please select a State",IF('Company Information'!$C$12="Grand Total","",VLOOKUP('Company Information'!$C$12,'Reference Tables'!$D$3:$R$61,6,FALSE)))</f>
        <v>0.82</v>
      </c>
      <c r="P31" s="299">
        <f ca="1">IF('Company Information'!$C$12="","Please select a State",IF('Company Information'!$C$12="Grand Total","",VLOOKUP('Company Information'!$C$12,'Reference Tables'!$D$3:$R$61,4,FALSE)))</f>
        <v>0.82</v>
      </c>
      <c r="Q31" s="299">
        <f ca="1">IF('Company Information'!$C$12="","Please select a State",IF('Company Information'!$C$12="Grand Total","",VLOOKUP('Company Information'!$C$12,'Reference Tables'!$D$3:$R$61,2,FALSE)))</f>
        <v>0.82</v>
      </c>
      <c r="R31" s="299">
        <f ca="1">Q$31</f>
        <v>0.82</v>
      </c>
      <c r="S31" s="298">
        <f ca="1">IF('Company Information'!$C$12="","Please select a State",IF('Company Information'!$C$12="Grand Total","",VLOOKUP('Company Information'!$C$12,'Reference Tables'!$D$3:$R$61,7,FALSE)))</f>
        <v>0.82</v>
      </c>
      <c r="T31" s="299">
        <f ca="1">IF('Company Information'!$C$12="","Please select a State",IF('Company Information'!$C$12="Grand Total","",VLOOKUP('Company Information'!$C$12,'Reference Tables'!$D$3:$R$61,5,FALSE)))</f>
        <v>0.82</v>
      </c>
      <c r="U31" s="299">
        <f ca="1">IF('Company Information'!$C$12="","Please select a State",IF('Company Information'!$C$12="Grand Total","",VLOOKUP('Company Information'!$C$12,'Reference Tables'!$D$3:$R$61,3,FALSE)))</f>
        <v>0.82</v>
      </c>
      <c r="V31" s="299">
        <f>U$31</f>
        <v>0.8</v>
      </c>
      <c r="W31" s="298">
        <v>0.85</v>
      </c>
      <c r="X31" s="299">
        <v>0.85</v>
      </c>
      <c r="Y31" s="299">
        <v>0.85</v>
      </c>
      <c r="Z31" s="299">
        <v>0.85</v>
      </c>
      <c r="AA31" s="213"/>
      <c r="AB31" s="214"/>
      <c r="AC31" s="214"/>
      <c r="AD31" s="214"/>
      <c r="AE31" s="213"/>
      <c r="AF31" s="214"/>
      <c r="AG31" s="214"/>
      <c r="AH31" s="214"/>
      <c r="AI31" s="298">
        <v>0.8</v>
      </c>
      <c r="AJ31" s="299">
        <v>0.8</v>
      </c>
      <c r="AK31" s="299">
        <v>0.8</v>
      </c>
      <c r="AL31" s="300">
        <v>0.8</v>
      </c>
    </row>
    <row r="32" spans="1:38" s="8" customFormat="1">
      <c r="B32" s="130" t="s">
        <v>508</v>
      </c>
      <c r="C32" s="201"/>
      <c r="D32" s="199"/>
      <c r="E32" s="199"/>
      <c r="F32" s="301" t="str">
        <f ca="1">F$29</f>
        <v/>
      </c>
      <c r="G32" s="201"/>
      <c r="H32" s="199"/>
      <c r="I32" s="199"/>
      <c r="J32" s="301" t="str">
        <f ca="1">J$29</f>
        <v/>
      </c>
      <c r="K32" s="201"/>
      <c r="L32" s="199"/>
      <c r="M32" s="199"/>
      <c r="N32" s="301" t="str">
        <f ca="1">N$29</f>
        <v/>
      </c>
      <c r="O32" s="201"/>
      <c r="P32" s="199"/>
      <c r="Q32" s="199"/>
      <c r="R32" s="301" t="str">
        <f ca="1">R$29</f>
        <v/>
      </c>
      <c r="S32" s="201"/>
      <c r="T32" s="199"/>
      <c r="U32" s="199"/>
      <c r="V32" s="301" t="str">
        <f ca="1">V$29</f>
        <v/>
      </c>
      <c r="W32" s="201"/>
      <c r="X32" s="199"/>
      <c r="Y32" s="199"/>
      <c r="Z32" s="301" t="str">
        <f ca="1">Z$29</f>
        <v/>
      </c>
      <c r="AA32" s="204"/>
      <c r="AB32" s="203"/>
      <c r="AC32" s="203"/>
      <c r="AD32" s="203"/>
      <c r="AE32" s="204"/>
      <c r="AF32" s="203"/>
      <c r="AG32" s="203"/>
      <c r="AH32" s="203"/>
      <c r="AI32" s="204"/>
      <c r="AJ32" s="199"/>
      <c r="AK32" s="199"/>
      <c r="AL32" s="302" t="str">
        <f ca="1">AL$29</f>
        <v/>
      </c>
    </row>
    <row r="33" spans="1:38">
      <c r="B33" s="106" t="s">
        <v>509</v>
      </c>
      <c r="C33" s="204"/>
      <c r="D33" s="203"/>
      <c r="E33" s="203"/>
      <c r="F33" s="211" t="str">
        <f ca="1">IF(F$19&lt;1000,"",MAX(0,E$15-E$16))</f>
        <v/>
      </c>
      <c r="G33" s="204"/>
      <c r="H33" s="203"/>
      <c r="I33" s="203"/>
      <c r="J33" s="211" t="str">
        <f ca="1">IF(J$19&lt;1000,"",MAX(0,I$15-I$16))</f>
        <v/>
      </c>
      <c r="K33" s="204"/>
      <c r="L33" s="203"/>
      <c r="M33" s="203"/>
      <c r="N33" s="211" t="str">
        <f ca="1">IF(N$19&lt;1000,"",MAX(0,M$15-M$16))</f>
        <v/>
      </c>
      <c r="O33" s="204"/>
      <c r="P33" s="203"/>
      <c r="Q33" s="203"/>
      <c r="R33" s="211" t="str">
        <f ca="1">IF(R$19&lt;1000,"",MAX(0,Q$15-Q$16))</f>
        <v/>
      </c>
      <c r="S33" s="204"/>
      <c r="T33" s="203"/>
      <c r="U33" s="203"/>
      <c r="V33" s="211" t="str">
        <f ca="1">IF(V$19&lt;1000,"",MAX(0,U$15-U$16))</f>
        <v/>
      </c>
      <c r="W33" s="204"/>
      <c r="X33" s="203"/>
      <c r="Y33" s="203"/>
      <c r="Z33" s="211" t="str">
        <f ca="1">IF(Z$19&lt;1000,"",MAX(0,Y$15-Y$16))</f>
        <v/>
      </c>
      <c r="AA33" s="204"/>
      <c r="AB33" s="203"/>
      <c r="AC33" s="203"/>
      <c r="AD33" s="203"/>
      <c r="AE33" s="204"/>
      <c r="AF33" s="203"/>
      <c r="AG33" s="203"/>
      <c r="AH33" s="203"/>
      <c r="AI33" s="204"/>
      <c r="AJ33" s="203"/>
      <c r="AK33" s="203"/>
      <c r="AL33" s="278" t="str">
        <f ca="1">IF(AL$19&lt;1000,"",MAX(0,AK$15-AK$16))</f>
        <v/>
      </c>
    </row>
    <row r="34" spans="1:38" s="73" customFormat="1" ht="26.4">
      <c r="A34" s="72"/>
      <c r="B34" s="128" t="s">
        <v>510</v>
      </c>
      <c r="C34" s="281"/>
      <c r="D34" s="265"/>
      <c r="E34" s="265"/>
      <c r="F34" s="264">
        <f ca="1">IF(OR(F$19&lt;1000,E$19=0,F$17&lt;=0),0,MAX(0,SUM(F$31)-SUM(F$32))*F$33)</f>
        <v>0</v>
      </c>
      <c r="G34" s="281"/>
      <c r="H34" s="265"/>
      <c r="I34" s="265"/>
      <c r="J34" s="264">
        <f ca="1">IF(OR(J$19&lt;1000,I$19=0,J$17&lt;=0),0,MAX(0,SUM(J$31)-SUM(J$32))*J$33)</f>
        <v>0</v>
      </c>
      <c r="K34" s="281"/>
      <c r="L34" s="265"/>
      <c r="M34" s="265"/>
      <c r="N34" s="264">
        <f ca="1">IF(OR(N$19&lt;1000,M$19=0,N$17&lt;=0),0,MAX(0,SUM(N$31)-SUM(N$32))*N$33)</f>
        <v>0</v>
      </c>
      <c r="O34" s="281"/>
      <c r="P34" s="265"/>
      <c r="Q34" s="265"/>
      <c r="R34" s="264">
        <f ca="1">IF(OR(R$19&lt;1000,Q$19=0,R$17&lt;=0),0,MAX(0,SUM(R$31)-SUM(R$32))*R$33)</f>
        <v>0</v>
      </c>
      <c r="S34" s="281"/>
      <c r="T34" s="265"/>
      <c r="U34" s="265"/>
      <c r="V34" s="264">
        <f ca="1">IF(OR(V$19&lt;1000,U$19=0,V$17&lt;=0),0,MAX(0,SUM(V$31)-SUM(V$32))*V$33)</f>
        <v>0</v>
      </c>
      <c r="W34" s="281"/>
      <c r="X34" s="265"/>
      <c r="Y34" s="265"/>
      <c r="Z34" s="264">
        <f ca="1">IF(OR(Z$19&lt;1000,Y$19=0,Z$17&lt;=0),0,MAX(0,SUM(Z$31)-SUM(Z$32))*Z$33)</f>
        <v>0</v>
      </c>
      <c r="AA34" s="281"/>
      <c r="AB34" s="265"/>
      <c r="AC34" s="265"/>
      <c r="AD34" s="265"/>
      <c r="AE34" s="281"/>
      <c r="AF34" s="265"/>
      <c r="AG34" s="265"/>
      <c r="AH34" s="265"/>
      <c r="AI34" s="281"/>
      <c r="AJ34" s="265"/>
      <c r="AK34" s="265"/>
      <c r="AL34" s="285">
        <f ca="1">IF(OR(AL$19&lt;1000,AK$19=0,AL$17&lt;=0),0,MAX(0,SUM(AL$31)-SUM(AL$32))*AL$33)</f>
        <v>0</v>
      </c>
    </row>
    <row r="35" spans="1:38" ht="13.8" customHeight="1">
      <c r="B35" s="363" t="s">
        <v>511</v>
      </c>
      <c r="C35" s="210" t="str">
        <f ca="1">IFERROR(MAX(0,C$17*(C$31-ROUND(C$26+F$28,3))),"")</f>
        <v/>
      </c>
      <c r="D35" s="211" t="str">
        <f ca="1">IFERROR(MAX(0,D$17*(D$31-ROUND(D$26+F$28,3))),"")</f>
        <v/>
      </c>
      <c r="E35" s="211" t="str">
        <f ca="1">IFERROR(MAX(0,E$17*(E$31-ROUND(E$26+F$28,3))),"")</f>
        <v/>
      </c>
      <c r="F35" s="203"/>
      <c r="G35" s="210" t="str">
        <f ca="1">IFERROR(MAX(0,G$17*(G$31-ROUND(G$26+J$28,3))),"")</f>
        <v/>
      </c>
      <c r="H35" s="211" t="str">
        <f ca="1">IFERROR(MAX(0,H$17*(H$31-ROUND(H$26+J$28,3))),"")</f>
        <v/>
      </c>
      <c r="I35" s="211" t="str">
        <f ca="1">IFERROR(MAX(0,I$17*(I$31-ROUND(I$26+J$28,3))),"")</f>
        <v/>
      </c>
      <c r="J35" s="203"/>
      <c r="K35" s="210" t="str">
        <f ca="1">IFERROR(MAX(0,K$17*(K$31-ROUND(K$26+N$28,3))),"")</f>
        <v/>
      </c>
      <c r="L35" s="211" t="str">
        <f ca="1">IFERROR(MAX(0,L$17*(L$31-ROUND(L$26+N$28,3))),"")</f>
        <v/>
      </c>
      <c r="M35" s="211" t="str">
        <f ca="1">IFERROR(MAX(0,M$17*(M$31-ROUND(M$26+N$28,3))),"")</f>
        <v/>
      </c>
      <c r="N35" s="203"/>
      <c r="O35" s="210" t="str">
        <f ca="1">IFERROR(MAX(0,O$17*(O$31-ROUND(O$27+R$28,3))),"")</f>
        <v/>
      </c>
      <c r="P35" s="211" t="str">
        <f ca="1">IFERROR(MAX(0,P$17*(P$31-ROUND(P$27+R$28,3))),"")</f>
        <v/>
      </c>
      <c r="Q35" s="211" t="str">
        <f ca="1">IFERROR(MAX(0,Q$17*(Q$31-ROUND(Q$27+R$28,3))),"")</f>
        <v/>
      </c>
      <c r="R35" s="203"/>
      <c r="S35" s="210" t="str">
        <f ca="1">IFERROR(MAX(0,S$17*(S$31-ROUND(S$27+V$28,3))),"")</f>
        <v/>
      </c>
      <c r="T35" s="211" t="str">
        <f ca="1">IFERROR(MAX(0,T$17*(T$31-ROUND(T$27+V$28,3))),"")</f>
        <v/>
      </c>
      <c r="U35" s="211" t="str">
        <f ca="1">IFERROR(MAX(0,U$17*(U$31-ROUND(U$27+V$28,3))),"")</f>
        <v/>
      </c>
      <c r="V35" s="203"/>
      <c r="W35" s="210" t="str">
        <f ca="1">IFERROR(MAX(0,W$17*(W$31-ROUND(W$27+Z$28,3))),"")</f>
        <v/>
      </c>
      <c r="X35" s="211" t="str">
        <f ca="1">IFERROR(MAX(0,X$17*(X$31-ROUND(X$27+Z$28,3))),"")</f>
        <v/>
      </c>
      <c r="Y35" s="211" t="str">
        <f ca="1">IFERROR(MAX(0,Y$17*(Y$31-ROUND(Y$27+Z$28,3))),"")</f>
        <v/>
      </c>
      <c r="Z35" s="203"/>
      <c r="AA35" s="204"/>
      <c r="AB35" s="203"/>
      <c r="AC35" s="203"/>
      <c r="AD35" s="203"/>
      <c r="AE35" s="204"/>
      <c r="AF35" s="203"/>
      <c r="AG35" s="203"/>
      <c r="AH35" s="203"/>
      <c r="AI35" s="210" t="str">
        <f ca="1">IFERROR(MAX(0,AI$17*(AI$31-ROUND(AI$27+AL$28,3))),"")</f>
        <v/>
      </c>
      <c r="AJ35" s="211" t="str">
        <f ca="1">IFERROR(MAX(0,AJ$17*(AJ$31-ROUND(AJ$27+AL$28,3))),"")</f>
        <v/>
      </c>
      <c r="AK35" s="211" t="str">
        <f ca="1">IFERROR(MAX(0,AK$17*(AK$31-ROUND(AK$27+AL$28,3))),"")</f>
        <v/>
      </c>
      <c r="AL35" s="280"/>
    </row>
    <row r="36" spans="1:38" s="73" customFormat="1" ht="13.8" customHeight="1">
      <c r="A36" s="72"/>
      <c r="B36" s="363" t="s">
        <v>512</v>
      </c>
      <c r="C36" s="210" t="str">
        <f ca="1">IF(OR(C$35="",'PY Rebate Liability'!E$5+'PY Rebate Liability'!E$8+'PY Rebate Liability'!D$20+'PY Rebate Liability'!D$23=0),"",IF(SUM('PY Rebate Liability'!C$31:F$34)&lt;&gt;0,'PY Rebate Liability'!D$32+'PY Rebate Liability'!D$34+IF(AND(OR('Company Information'!$C$12="District of Columbia",'Company Information'!$C$12="Massachusetts",'Company Information'!$C$12="Vermont"),SUM('PY Rebate Liability'!H$31:K$34)&lt;&gt;0),'PY Rebate Liability'!I$34,0),IFERROR('PY Rebate Liability'!F$30*'PY Rebate Liability'!D$23*MAX(0,IF('PY Rebate Liability'!D$23&lt;=0,0,C$31-'PY Rebate Liability'!D$20/'PY Rebate Liability'!D$23-'PY Rebate Liability'!F$25))/('PY Rebate Liability'!C$23*MAX(0,IF('PY Rebate Liability'!C$23&lt;=0,0,MAX(80%,'PY Rebate Liability'!C$27)-'PY Rebate Liability'!C$20/'PY Rebate Liability'!C$23-'PY Rebate Liability'!F$25))+'PY Rebate Liability'!D$23*MAX(0,IF('PY Rebate Liability'!D$23&lt;=0,0,C$31-'PY Rebate Liability'!D$20/'PY Rebate Liability'!D$23-'PY Rebate Liability'!F$25))+'PY Rebate Liability'!E$23*MAX(0,IF('PY Rebate Liability'!E$23&lt;=0,0,D$31-'PY Rebate Liability'!E$20/'PY Rebate Liability'!E$23-'PY Rebate Liability'!F$25))),0)+IFERROR('PY Rebate Liability'!F$15*'PY Rebate Liability'!E$8*MAX(0,IF('PY Rebate Liability'!E$8&lt;=0,0,C$31-'PY Rebate Liability'!E$5/'PY Rebate Liability'!E$8-'PY Rebate Liability'!F$10))/('PY Rebate Liability'!C$8*MAX(0,IF('PY Rebate Liability'!C$8&lt;=0,0,MAX(80%,'PY Rebate Liability'!C$12)-'PY Rebate Liability'!C$5/'PY Rebate Liability'!C$8-'PY Rebate Liability'!F$10))+'PY Rebate Liability'!D$8*MAX(0,IF('PY Rebate Liability'!D$8&lt;=0,0,MAX(80%,'PY Rebate Liability'!D$12)-'PY Rebate Liability'!D$5/'PY Rebate Liability'!D$8-'PY Rebate Liability'!F$10))+'PY Rebate Liability'!E$8*MAX(0,IF('PY Rebate Liability'!E$8&lt;=0,0,C$31-'PY Rebate Liability'!E$5/'PY Rebate Liability'!E$8-'PY Rebate Liability'!F$10))),0)+IF(AND(OR('Company Information'!$C$12="District of Columbia",'Company Information'!$C$12="Massachusetts",'Company Information'!$C$12="Vermont"),SUM($C$6:$F$11,$C$15:$F$16,$C$19:$D$19)&lt;&gt;0),IFERROR('PY Rebate Liability'!K$30*'PY Rebate Liability'!I$23*MAX(0,IF('PY Rebate Liability'!I$23&lt;=0,0,G$31-'PY Rebate Liability'!I$20/'PY Rebate Liability'!I$23-'PY Rebate Liability'!K$25))/('PY Rebate Liability'!H$23*MAX(0,IF('PY Rebate Liability'!H$23&lt;=0,0,MAX(80%,'PY Rebate Liability'!H$27)-'PY Rebate Liability'!H$20/'PY Rebate Liability'!H$23-'PY Rebate Liability'!K$25))+'PY Rebate Liability'!I$23*MAX(0,IF('PY Rebate Liability'!I$23&lt;=0,0,G$31-'PY Rebate Liability'!I$20/'PY Rebate Liability'!I$23-'PY Rebate Liability'!K$25))+'PY Rebate Liability'!J$23*MAX(0,IF('PY Rebate Liability'!J$23&lt;=0,0,H$31-'PY Rebate Liability'!J$20/'PY Rebate Liability'!J$23-'PY Rebate Liability'!K$25))),0)+IFERROR('PY Rebate Liability'!K$15*'PY Rebate Liability'!J$8*MAX(0,IF('PY Rebate Liability'!J$8&lt;=0,0,G$31-'PY Rebate Liability'!J$5/'PY Rebate Liability'!J$8-'PY Rebate Liability'!K$10))/('PY Rebate Liability'!H$8*MAX(0,IF('PY Rebate Liability'!H$8&lt;=0,0,MAX(80%,'PY Rebate Liability'!H$12)-'PY Rebate Liability'!H$5/'PY Rebate Liability'!H$8-'PY Rebate Liability'!K$10))+'PY Rebate Liability'!I$8*MAX(0,IF('PY Rebate Liability'!I$8&lt;=0,0,MAX(80%,'PY Rebate Liability'!I$12)-'PY Rebate Liability'!I$5/'PY Rebate Liability'!I$8-'PY Rebate Liability'!K$10))+'PY Rebate Liability'!J$8*MAX(0,IF('PY Rebate Liability'!J$8&lt;=0,0,G$31-'PY Rebate Liability'!J$5/'PY Rebate Liability'!J$8-'PY Rebate Liability'!K$10))),0),0)))</f>
        <v/>
      </c>
      <c r="D36" s="211" t="str">
        <f ca="1">IF(OR(D$35="",'PY Rebate Liability'!E$20+'PY Rebate Liability'!E$23=0),"",IF(SUM('PY Rebate Liability'!C$31:F$34)&lt;&gt;0,'PY Rebate Liability'!E$34+IF(AND(OR('Company Information'!$C$12="District of Columbia",'Company Information'!$C$12="Massachusetts",'Company Information'!$C$12="Vermont"),SUM('PY Rebate Liability'!H$31:K$34)&lt;&gt;0),'PY Rebate Liability'!J$34,0),IFERROR('PY Rebate Liability'!F$30*'PY Rebate Liability'!E$23*MAX(0,IF('PY Rebate Liability'!E$23&lt;=0,0,D$31-'PY Rebate Liability'!E$20/'PY Rebate Liability'!E$23-'PY Rebate Liability'!F$25))/('PY Rebate Liability'!C$23*MAX(0,IF('PY Rebate Liability'!C$23&lt;=0,0,MAX(80%,'PY Rebate Liability'!C$27)-'PY Rebate Liability'!C$20/'PY Rebate Liability'!C$23-'PY Rebate Liability'!F$25))+'PY Rebate Liability'!D$23*MAX(0,IF('PY Rebate Liability'!D$23&lt;=0,0,C$31-'PY Rebate Liability'!D$20/'PY Rebate Liability'!D$23-'PY Rebate Liability'!F$25))+'PY Rebate Liability'!E$23*MAX(0,IF('PY Rebate Liability'!E$23&lt;=0,0,D$31-'PY Rebate Liability'!E$20/'PY Rebate Liability'!E$23-'PY Rebate Liability'!F$25))),0)+IF(AND(OR('Company Information'!$C$12="District of Columbia",'Company Information'!$C$12="Massachusetts",'Company Information'!$C$12="Vermont"),SUM($C$6:$F$11,$C$15:$F$16,$C$19:$D$19)&lt;&gt;0),IFERROR('PY Rebate Liability'!K$30*'PY Rebate Liability'!J$23*MAX(0,IF('PY Rebate Liability'!J$23&lt;=0,0,H$31-'PY Rebate Liability'!J$20/'PY Rebate Liability'!J$23-'PY Rebate Liability'!K$25))/('PY Rebate Liability'!H$23*MAX(0,IF('PY Rebate Liability'!H$23&lt;=0,0,MAX(80%,'PY Rebate Liability'!H$27)-'PY Rebate Liability'!H$20/'PY Rebate Liability'!H$23-'PY Rebate Liability'!K$25))+'PY Rebate Liability'!I$23*MAX(0,IF('PY Rebate Liability'!I$23&lt;=0,0,G$31-'PY Rebate Liability'!I$20/'PY Rebate Liability'!I$23-'PY Rebate Liability'!K$25))+'PY Rebate Liability'!J$23*MAX(0,IF('PY Rebate Liability'!J$23&lt;=0,0,H$31-'PY Rebate Liability'!J$20/'PY Rebate Liability'!J$23-'PY Rebate Liability'!K$25))),0),0)))</f>
        <v/>
      </c>
      <c r="E36" s="367"/>
      <c r="F36" s="203"/>
      <c r="G36" s="210" t="str">
        <f ca="1">IF(OR(G$35="",'PY Rebate Liability'!J$5+'PY Rebate Liability'!J$8+'PY Rebate Liability'!I$20+'PY Rebate Liability'!I$23=0),"",IF(SUM('PY Rebate Liability'!H$31:K$34)&lt;&gt;0,'PY Rebate Liability'!I$32+'PY Rebate Liability'!I$34+IF(AND(OR('Company Information'!$C$12="District of Columbia",'Company Information'!$C$12="Massachusetts",'Company Information'!$C$12="Vermont"),SUM('PY Rebate Liability'!C$31:F$34)&lt;&gt;0),'PY Rebate Liability'!D$34,0),IFERROR('PY Rebate Liability'!K$30*'PY Rebate Liability'!I$23*MAX(0,IF('PY Rebate Liability'!I$23&lt;=0,0,G$31-'PY Rebate Liability'!I$20/'PY Rebate Liability'!I$23-'PY Rebate Liability'!K$25))/('PY Rebate Liability'!H$23*MAX(0,IF('PY Rebate Liability'!H$23&lt;=0,0,MAX(80%,'PY Rebate Liability'!H$27)-'PY Rebate Liability'!H$20/'PY Rebate Liability'!H$23-'PY Rebate Liability'!K$25))+'PY Rebate Liability'!I$23*MAX(0,IF('PY Rebate Liability'!I$23&lt;=0,0,G$31-'PY Rebate Liability'!I$20/'PY Rebate Liability'!I$23-'PY Rebate Liability'!K$25))+'PY Rebate Liability'!J$23*MAX(0,IF('PY Rebate Liability'!J$23&lt;=0,0,H$31-'PY Rebate Liability'!J$20/'PY Rebate Liability'!J$23-'PY Rebate Liability'!K$25))),0)+IFERROR('PY Rebate Liability'!K$15*'PY Rebate Liability'!J$8*MAX(0,IF('PY Rebate Liability'!J$8&lt;=0,0,G$31-'PY Rebate Liability'!J$5/'PY Rebate Liability'!J$8-'PY Rebate Liability'!K$10))/('PY Rebate Liability'!H$8*MAX(0,IF('PY Rebate Liability'!H$8&lt;=0,0,MAX(80%,'PY Rebate Liability'!H$12)-'PY Rebate Liability'!H$5/'PY Rebate Liability'!H$8-'PY Rebate Liability'!K$10))+'PY Rebate Liability'!I$8*MAX(0,IF('PY Rebate Liability'!I$8&lt;=0,0,MAX(80%,'PY Rebate Liability'!I$12)-'PY Rebate Liability'!I$5/'PY Rebate Liability'!I$8-'PY Rebate Liability'!K$10))+'PY Rebate Liability'!J$8*MAX(0,IF('PY Rebate Liability'!J$8&lt;=0,0,G$31-'PY Rebate Liability'!J$5/'PY Rebate Liability'!J$8-'PY Rebate Liability'!K$10))),0)+IF(AND(OR('Company Information'!$C$12="District of Columbia",'Company Information'!$C$12="Massachusetts",'Company Information'!$C$12="Vermont"),SUM($G$6:$J$11,$G$15:$J$16,$G$19:$H$19)&lt;&gt;0),IFERROR('PY Rebate Liability'!F$30*'PY Rebate Liability'!D$23*MAX(0,IF('PY Rebate Liability'!D$23&lt;=0,0,C$31-'PY Rebate Liability'!D$20/'PY Rebate Liability'!D$23-'PY Rebate Liability'!F$25))/('PY Rebate Liability'!C$23*MAX(0,IF('PY Rebate Liability'!C$23&lt;=0,0,MAX(80%,'PY Rebate Liability'!C$27)-'PY Rebate Liability'!C$20/'PY Rebate Liability'!C$23-'PY Rebate Liability'!F$25))+'PY Rebate Liability'!D$23*MAX(0,IF('PY Rebate Liability'!D$23&lt;=0,0,C$31-'PY Rebate Liability'!D$20/'PY Rebate Liability'!D$23-'PY Rebate Liability'!F$25))+'PY Rebate Liability'!E$23*MAX(0,IF('PY Rebate Liability'!E$23&lt;=0,0,D$31-'PY Rebate Liability'!E$20/'PY Rebate Liability'!E$23-'PY Rebate Liability'!F$25))),0)+IFERROR('PY Rebate Liability'!F$15*'PY Rebate Liability'!E$8*MAX(0,IF('PY Rebate Liability'!E$8&lt;=0,0,C$31-'PY Rebate Liability'!E$5/'PY Rebate Liability'!E$8-'PY Rebate Liability'!F$10))/('PY Rebate Liability'!C$8*MAX(0,IF('PY Rebate Liability'!C$8&lt;=0,0,MAX(80%,'PY Rebate Liability'!C$12)-'PY Rebate Liability'!C$5/'PY Rebate Liability'!C$8-'PY Rebate Liability'!F$10))+'PY Rebate Liability'!D$8*MAX(0,IF('PY Rebate Liability'!D$8&lt;=0,0,MAX(80%,'PY Rebate Liability'!D$12)-'PY Rebate Liability'!D$5/'PY Rebate Liability'!D$8-'PY Rebate Liability'!F$10))+'PY Rebate Liability'!E$8*MAX(0,IF('PY Rebate Liability'!E$8&lt;=0,0,C$31-'PY Rebate Liability'!E$5/'PY Rebate Liability'!E$8-'PY Rebate Liability'!F$10))),0),0)))</f>
        <v/>
      </c>
      <c r="H36" s="211" t="str">
        <f ca="1">IF(OR(H$35="",'PY Rebate Liability'!J$20+'PY Rebate Liability'!J$23=0),"",IF(SUM('PY Rebate Liability'!H$31:K$34)&lt;&gt;0,'PY Rebate Liability'!J$34+IF(AND(OR('Company Information'!$C$12="District of Columbia",'Company Information'!$C$12="Massachusetts",'Company Information'!$C$12="Vermont"),SUM('PY Rebate Liability'!C$31:F$34)&lt;&gt;0),'PY Rebate Liability'!E$34,0),IFERROR('PY Rebate Liability'!K$30*'PY Rebate Liability'!J$23*MAX(0,IF('PY Rebate Liability'!J$23&lt;=0,0,H$31-'PY Rebate Liability'!J$20/'PY Rebate Liability'!J$23-'PY Rebate Liability'!K$25))/('PY Rebate Liability'!H$23*MAX(0,IF('PY Rebate Liability'!H$23&lt;=0,0,MAX(80%,'PY Rebate Liability'!H$27)-'PY Rebate Liability'!H$20/'PY Rebate Liability'!H$23-'PY Rebate Liability'!K$25))+'PY Rebate Liability'!I$23*MAX(0,IF('PY Rebate Liability'!I$23&lt;=0,0,G$31-'PY Rebate Liability'!I$20/'PY Rebate Liability'!I$23-'PY Rebate Liability'!K$25))+'PY Rebate Liability'!J$23*MAX(0,IF('PY Rebate Liability'!J$23&lt;=0,0,H$31-'PY Rebate Liability'!J$20/'PY Rebate Liability'!J$23-'PY Rebate Liability'!K$25))),0)+IF(AND(OR('Company Information'!$C$12="District of Columbia",'Company Information'!$C$12="Massachusetts",'Company Information'!$C$12="Vermont"),SUM($G$6:$J$11,$G$15:$J$16,$G$19:$H$19)&lt;&gt;0),IFERROR('PY Rebate Liability'!F$30*'PY Rebate Liability'!E$23*MAX(0,IF('PY Rebate Liability'!E$23&lt;=0,0,D$31-'PY Rebate Liability'!E$20/'PY Rebate Liability'!E$23-'PY Rebate Liability'!F$25))/('PY Rebate Liability'!C$23*MAX(0,IF('PY Rebate Liability'!C$23&lt;=0,0,MAX(80%,'PY Rebate Liability'!C$27)-'PY Rebate Liability'!C$20/'PY Rebate Liability'!C$23-'PY Rebate Liability'!F$25))+'PY Rebate Liability'!D$23*MAX(0,IF('PY Rebate Liability'!D$23&lt;=0,0,C$31-'PY Rebate Liability'!D$20/'PY Rebate Liability'!D$23-'PY Rebate Liability'!F$25))+'PY Rebate Liability'!E$23*MAX(0,IF('PY Rebate Liability'!E$23&lt;=0,0,D$31-'PY Rebate Liability'!E$20/'PY Rebate Liability'!E$23-'PY Rebate Liability'!F$25))),0),0)))</f>
        <v/>
      </c>
      <c r="I36" s="367"/>
      <c r="J36" s="203"/>
      <c r="K36" s="210" t="str">
        <f ca="1">IF(OR(K$35="",'PY Rebate Liability'!O$5+'PY Rebate Liability'!O$8+'PY Rebate Liability'!N$20+'PY Rebate Liability'!N$23=0),"",IF(SUM('PY Rebate Liability'!M$31:P$34)&lt;&gt;0,'PY Rebate Liability'!N$32+'PY Rebate Liability'!N$34,IFERROR('PY Rebate Liability'!P$30*'PY Rebate Liability'!N$23*MAX(0,IF('PY Rebate Liability'!N$23&lt;=0,0,K$31-'PY Rebate Liability'!N$20/'PY Rebate Liability'!N$23-'PY Rebate Liability'!P$25))/('PY Rebate Liability'!M$23*MAX(0,IF('PY Rebate Liability'!M$23&lt;=0,0,MAX(85%,'PY Rebate Liability'!M$27)-'PY Rebate Liability'!M$20/'PY Rebate Liability'!M$23-'PY Rebate Liability'!P$25))+'PY Rebate Liability'!N$23*MAX(0,IF('PY Rebate Liability'!N$23&lt;=0,0,K$31-'PY Rebate Liability'!N$20/'PY Rebate Liability'!N$23-'PY Rebate Liability'!P$25))+'PY Rebate Liability'!O$23*MAX(0,IF('PY Rebate Liability'!O$23&lt;=0,0,L$31-'PY Rebate Liability'!O$20/'PY Rebate Liability'!O$23-'PY Rebate Liability'!P$25))),0)+IFERROR('PY Rebate Liability'!P$15*'PY Rebate Liability'!O$8*MAX(0,IF('PY Rebate Liability'!O$8&lt;=0,0,K$31-'PY Rebate Liability'!O$5/'PY Rebate Liability'!O$8-'PY Rebate Liability'!P$10))/('PY Rebate Liability'!M$8*MAX(0,IF('PY Rebate Liability'!M$8&lt;=0,0,MAX(85%,'PY Rebate Liability'!M$12)-'PY Rebate Liability'!M$5/'PY Rebate Liability'!M$8-'PY Rebate Liability'!P$10))+'PY Rebate Liability'!N$8*MAX(0,IF('PY Rebate Liability'!N$8&lt;=0,0,MAX(85%,'PY Rebate Liability'!N$12)-'PY Rebate Liability'!N$5/'PY Rebate Liability'!N$8-'PY Rebate Liability'!P$10))+'PY Rebate Liability'!O$8*MAX(0,IF('PY Rebate Liability'!O$8&lt;=0,0,K$31-'PY Rebate Liability'!O$5/'PY Rebate Liability'!O$8-'PY Rebate Liability'!P$10))),0)))</f>
        <v/>
      </c>
      <c r="L36" s="211" t="str">
        <f ca="1">IF(OR(L$35="",'PY Rebate Liability'!O$20+'PY Rebate Liability'!O$23=0),"",IF(SUM('PY Rebate Liability'!M$31:P$34)&lt;&gt;0,'PY Rebate Liability'!O$34,IFERROR('PY Rebate Liability'!P$30*'PY Rebate Liability'!O$23*MAX(0,IF('PY Rebate Liability'!O$23&lt;=0,0,L$31-'PY Rebate Liability'!O$20/'PY Rebate Liability'!O$23-'PY Rebate Liability'!P$25))/('PY Rebate Liability'!M$23*MAX(0,IF('PY Rebate Liability'!M$23&lt;=0,0,MAX(85%,'PY Rebate Liability'!M$27)-'PY Rebate Liability'!M$20/'PY Rebate Liability'!M$23-'PY Rebate Liability'!P$25))+'PY Rebate Liability'!N$23*MAX(0,IF('PY Rebate Liability'!N$23&lt;=0,0,K$31-'PY Rebate Liability'!N$20/'PY Rebate Liability'!N$23-'PY Rebate Liability'!P$25))+'PY Rebate Liability'!O$23*MAX(0,IF('PY Rebate Liability'!O$23&lt;=0,0,L$31-'PY Rebate Liability'!O$20/'PY Rebate Liability'!O$23-'PY Rebate Liability'!P$25))),0)))</f>
        <v/>
      </c>
      <c r="M36" s="367"/>
      <c r="N36" s="203"/>
      <c r="O36" s="210" t="str">
        <f ca="1">IF(OR(O$35="",'PY Rebate Liability'!S$6+'PY Rebate Liability'!S$8+'PY Rebate Liability'!R$21+'PY Rebate Liability'!R$23=0),"",IF(SUM('PY Rebate Liability'!Q$31:T$34)&lt;&gt;0,'PY Rebate Liability'!R$32+'PY Rebate Liability'!R$34+IF(AND(OR('Company Information'!$C$12="District of Columbia",'Company Information'!$C$12="Massachusetts",'Company Information'!$C$12="Vermont"),SUM('PY Rebate Liability'!U$31:X$34)&lt;&gt;0),'PY Rebate Liability'!V$34,0),IFERROR('PY Rebate Liability'!T$30*'PY Rebate Liability'!R$23*MAX(0,IF('PY Rebate Liability'!R$23&lt;=0,0,O$31-'PY Rebate Liability'!R$21/'PY Rebate Liability'!R$23-'PY Rebate Liability'!T$25))/('PY Rebate Liability'!Q$23*MAX(0,IF('PY Rebate Liability'!Q$23&lt;=0,0,MAX(80%,'PY Rebate Liability'!Q$27)-'PY Rebate Liability'!Q$21/'PY Rebate Liability'!Q$23/1.25-'PY Rebate Liability'!T$25))+'PY Rebate Liability'!R$23*MAX(0,IF('PY Rebate Liability'!R$23&lt;=0,0,O$31-'PY Rebate Liability'!R$21/'PY Rebate Liability'!R$23-'PY Rebate Liability'!T$25))+'PY Rebate Liability'!S$23*MAX(0,IF('PY Rebate Liability'!S$23&lt;=0,0,P$31-'PY Rebate Liability'!S$21/'PY Rebate Liability'!S$23-'PY Rebate Liability'!T$25))),0)+IFERROR('PY Rebate Liability'!T$15*'PY Rebate Liability'!S$8*MAX(0,IF('PY Rebate Liability'!S$8&lt;=0,0,O$31-'PY Rebate Liability'!S$6/'PY Rebate Liability'!S$8-'PY Rebate Liability'!T$10))/('PY Rebate Liability'!Q$8*MAX(0,IF('PY Rebate Liability'!Q$8&lt;=0,0,MAX(80%,'PY Rebate Liability'!Q$12)-'PY Rebate Liability'!Q$6/'PY Rebate Liability'!Q$8/1.5-'PY Rebate Liability'!T$10))+'PY Rebate Liability'!R$8*MAX(0,IF('PY Rebate Liability'!R$8&lt;=0,0,MAX(80%,'PY Rebate Liability'!R$12)-'PY Rebate Liability'!R$6/'PY Rebate Liability'!R$8/1.25-'PY Rebate Liability'!T$10))+'PY Rebate Liability'!S$8*MAX(0,IF('PY Rebate Liability'!S$8&lt;=0,0,O$31-'PY Rebate Liability'!S$6/'PY Rebate Liability'!S$8-'PY Rebate Liability'!T$10))),0)+IF(AND(OR('Company Information'!$C$12="District of Columbia",'Company Information'!$C$12="Massachusetts",'Company Information'!$C$12="Vermont"),SUM($O$6:$R$7,$O$15:$R$16,$O$19:$P$19)&lt;&gt;0),IFERROR('PY Rebate Liability'!X$30*'PY Rebate Liability'!V$23*MAX(0,IF('PY Rebate Liability'!V$23&lt;=0,0,S$31-'PY Rebate Liability'!V$21/'PY Rebate Liability'!V$23-'PY Rebate Liability'!X$25))/('PY Rebate Liability'!U$23*MAX(0,IF('PY Rebate Liability'!U$23&lt;=0,0,MAX(80%,'PY Rebate Liability'!U$27)-'PY Rebate Liability'!U$21/'PY Rebate Liability'!U$23/1.25-'PY Rebate Liability'!X$25))+'PY Rebate Liability'!V$23*MAX(0,IF('PY Rebate Liability'!V$23&lt;=0,0,S$31-'PY Rebate Liability'!V$21/'PY Rebate Liability'!V$23-'PY Rebate Liability'!X$25))+'PY Rebate Liability'!W$23*MAX(0,IF('PY Rebate Liability'!W$23&lt;=0,0,T$31-'PY Rebate Liability'!W$21/'PY Rebate Liability'!W$23-'PY Rebate Liability'!X$25))),0)+IFERROR('PY Rebate Liability'!X$15*'PY Rebate Liability'!W$8*MAX(0,IF('PY Rebate Liability'!W$8&lt;=0,0,S$31-'PY Rebate Liability'!W$6/'PY Rebate Liability'!W$8-'PY Rebate Liability'!X$10))/('PY Rebate Liability'!U$8*MAX(0,IF('PY Rebate Liability'!U$8&lt;=0,0,MAX(80%,'PY Rebate Liability'!U$12)-'PY Rebate Liability'!U$6/'PY Rebate Liability'!U$8/1.5-'PY Rebate Liability'!X$10))+'PY Rebate Liability'!V$8*MAX(0,IF('PY Rebate Liability'!V$8&lt;=0,0,MAX(80%,'PY Rebate Liability'!V$12)-'PY Rebate Liability'!V$6/'PY Rebate Liability'!V$8/1.25-'PY Rebate Liability'!X$10))+'PY Rebate Liability'!W$8*MAX(0,IF('PY Rebate Liability'!W$8&lt;=0,0,S$31-'PY Rebate Liability'!W$6/'PY Rebate Liability'!W$8-'PY Rebate Liability'!X$10))),0),0)))</f>
        <v/>
      </c>
      <c r="P36" s="211" t="str">
        <f ca="1">IF(OR(P$35="",'PY Rebate Liability'!S$21+'PY Rebate Liability'!S$23=0),"",IF(SUM('PY Rebate Liability'!Q$31:T$34)&lt;&gt;0,'PY Rebate Liability'!S$34+IF(AND(OR('Company Information'!$C$12="District of Columbia",'Company Information'!$C$12="Massachusetts",'Company Information'!$C$12="Vermont"),SUM('PY Rebate Liability'!U$31:X$34)&lt;&gt;0),'PY Rebate Liability'!W$34,0),IFERROR('PY Rebate Liability'!T$30*'PY Rebate Liability'!S$23*MAX(0,IF('PY Rebate Liability'!S$23&lt;=0,0,P$31-'PY Rebate Liability'!S$21/'PY Rebate Liability'!S$23-'PY Rebate Liability'!T$25))/('PY Rebate Liability'!Q$23*MAX(0,IF('PY Rebate Liability'!Q$23&lt;=0,0,MAX(80%,'PY Rebate Liability'!Q$27)-'PY Rebate Liability'!Q$21/'PY Rebate Liability'!Q$23/1.25-'PY Rebate Liability'!T$25))+'PY Rebate Liability'!R$23*MAX(0,IF('PY Rebate Liability'!R$23&lt;=0,0,O$31-'PY Rebate Liability'!R$21/'PY Rebate Liability'!R$23-'PY Rebate Liability'!T$25))+'PY Rebate Liability'!S$23*MAX(0,IF('PY Rebate Liability'!S$23&lt;=0,0,P$31-'PY Rebate Liability'!S$21/'PY Rebate Liability'!S$23-'PY Rebate Liability'!T$25))),0)+IF(AND(OR('Company Information'!$C$12="District of Columbia",'Company Information'!$C$12="Massachusetts",'Company Information'!$C$12="Vermont"),SUM($O$6:$R$7,$O$15:$R$16,$O$19:$P$19)&lt;&gt;0),IFERROR('PY Rebate Liability'!X$30*'PY Rebate Liability'!W$23*MAX(0,IF('PY Rebate Liability'!W$23&lt;=0,0,T$31-'PY Rebate Liability'!W$21/'PY Rebate Liability'!W$23-'PY Rebate Liability'!X$25))/('PY Rebate Liability'!U$23*MAX(0,IF('PY Rebate Liability'!U$23&lt;=0,0,MAX(80%,'PY Rebate Liability'!U$27)-'PY Rebate Liability'!U$21/'PY Rebate Liability'!U$23/1.25-'PY Rebate Liability'!X$25))+'PY Rebate Liability'!V$23*MAX(0,IF('PY Rebate Liability'!V$23&lt;=0,0,S$31-'PY Rebate Liability'!V$21/'PY Rebate Liability'!V$23-'PY Rebate Liability'!X$25))+'PY Rebate Liability'!W$23*MAX(0,IF('PY Rebate Liability'!W$23&lt;=0,0,T$31-'PY Rebate Liability'!W$21/'PY Rebate Liability'!W$23-'PY Rebate Liability'!X$25))),0),0)))</f>
        <v/>
      </c>
      <c r="Q36" s="367"/>
      <c r="R36" s="203"/>
      <c r="S36" s="210" t="str">
        <f ca="1">IF(OR(S$35="",'PY Rebate Liability'!W$6+'PY Rebate Liability'!W$8+'PY Rebate Liability'!V$21+'PY Rebate Liability'!V$23=0),"",IF(SUM('PY Rebate Liability'!U$31:X$34)&lt;&gt;0,'PY Rebate Liability'!V$32+'PY Rebate Liability'!V$34+IF(AND(OR('Company Information'!$C$12="District of Columbia",'Company Information'!$C$12="Massachusetts",'Company Information'!$C$12="Vermont"),SUM('PY Rebate Liability'!Q$31:T$34)&lt;&gt;0),'PY Rebate Liability'!R$34,0),IFERROR('PY Rebate Liability'!X$30*'PY Rebate Liability'!V$23*MAX(0,IF('PY Rebate Liability'!V$23&lt;=0,0,S$31-'PY Rebate Liability'!V$21/'PY Rebate Liability'!V$23-'PY Rebate Liability'!X$25))/('PY Rebate Liability'!U$23*MAX(0,IF('PY Rebate Liability'!U$23&lt;=0,0,MAX(80%,'PY Rebate Liability'!U$27)-'PY Rebate Liability'!U$21/'PY Rebate Liability'!U$23/1.25-'PY Rebate Liability'!X$25))+'PY Rebate Liability'!V$23*MAX(0,IF('PY Rebate Liability'!V$23&lt;=0,0,S$31-'PY Rebate Liability'!V$21/'PY Rebate Liability'!V$23-'PY Rebate Liability'!X$25))+'PY Rebate Liability'!W$23*MAX(0,IF('PY Rebate Liability'!W$23&lt;=0,0,T$31-'PY Rebate Liability'!W$21/'PY Rebate Liability'!W$23-'PY Rebate Liability'!X$25))),0)+IFERROR('PY Rebate Liability'!X$15*'PY Rebate Liability'!W$8*MAX(0,IF('PY Rebate Liability'!W$8&lt;=0,0,S$31-'PY Rebate Liability'!W$6/'PY Rebate Liability'!W$8-'PY Rebate Liability'!X$10))/('PY Rebate Liability'!U$8*MAX(0,IF('PY Rebate Liability'!U$8&lt;=0,0,MAX(80%,'PY Rebate Liability'!U$12)-'PY Rebate Liability'!U$6/'PY Rebate Liability'!U$8/1.5-'PY Rebate Liability'!X$10))+'PY Rebate Liability'!V$8*MAX(0,IF('PY Rebate Liability'!V$8&lt;=0,0,MAX(80%,'PY Rebate Liability'!V$12)-'PY Rebate Liability'!V$6/'PY Rebate Liability'!V$8/1.25-'PY Rebate Liability'!X$10))+'PY Rebate Liability'!W$8*MAX(0,IF('PY Rebate Liability'!W$8&lt;=0,0,S$31-'PY Rebate Liability'!W$6/'PY Rebate Liability'!W$8-'PY Rebate Liability'!X$10))),0)+IF(AND(OR('Company Information'!$C$12="District of Columbia",'Company Information'!$C$12="Massachusetts",'Company Information'!$C$12="Vermont"),SUM($S$6:$V$7,$S$15:$V$16,$S$19:$T$19)&lt;&gt;0),IFERROR('PY Rebate Liability'!T$30*'PY Rebate Liability'!R$23*MAX(0,IF('PY Rebate Liability'!R$23&lt;=0,0,O$31-'PY Rebate Liability'!R$21/'PY Rebate Liability'!R$23-'PY Rebate Liability'!T$25))/('PY Rebate Liability'!Q$23*MAX(0,IF('PY Rebate Liability'!Q$23&lt;=0,0,MAX(80%,'PY Rebate Liability'!Q$27)-'PY Rebate Liability'!Q$21/'PY Rebate Liability'!Q$23/1.25-'PY Rebate Liability'!T$25))+'PY Rebate Liability'!R$23*MAX(0,IF('PY Rebate Liability'!R$23&lt;=0,0,O$31-'PY Rebate Liability'!R$21/'PY Rebate Liability'!R$23-'PY Rebate Liability'!T$25))+'PY Rebate Liability'!S$23*MAX(0,IF('PY Rebate Liability'!S$23&lt;=0,0,P$31-'PY Rebate Liability'!S$21/'PY Rebate Liability'!S$23-'PY Rebate Liability'!T$25))),0)+IFERROR('PY Rebate Liability'!T$15*'PY Rebate Liability'!S$8*MAX(0,IF('PY Rebate Liability'!S$8&lt;=0,0,O$31-'PY Rebate Liability'!S$6/'PY Rebate Liability'!S$8-'PY Rebate Liability'!T$10))/('PY Rebate Liability'!Q$8*MAX(0,IF('PY Rebate Liability'!Q$8&lt;=0,0,MAX(80%,'PY Rebate Liability'!Q$12)-'PY Rebate Liability'!Q$6/'PY Rebate Liability'!Q$8/1.5-'PY Rebate Liability'!T$10))+'PY Rebate Liability'!R$8*MAX(0,IF('PY Rebate Liability'!R$8&lt;=0,0,MAX(80%,'PY Rebate Liability'!R$12)-'PY Rebate Liability'!R$6/'PY Rebate Liability'!R$8/1.25-'PY Rebate Liability'!T$10))+'PY Rebate Liability'!S$8*MAX(0,IF('PY Rebate Liability'!S$8&lt;=0,0,O$31-'PY Rebate Liability'!S$6/'PY Rebate Liability'!S$8-'PY Rebate Liability'!T$10))),0),0)))</f>
        <v/>
      </c>
      <c r="T36" s="211" t="str">
        <f ca="1">IF(OR(T$35="",'PY Rebate Liability'!W$21+'PY Rebate Liability'!W$23=0),"",IF(SUM('PY Rebate Liability'!U$31:X$34)&lt;&gt;0,'PY Rebate Liability'!W$34+IF(AND(OR('Company Information'!$C$12="District of Columbia",'Company Information'!$C$12="Massachusetts",'Company Information'!$C$12="Vermont"),SUM('PY Rebate Liability'!Q$31:T$34)&lt;&gt;0),'PY Rebate Liability'!S$34,0),IFERROR('PY Rebate Liability'!X$30*'PY Rebate Liability'!W$23*MAX(0,IF('PY Rebate Liability'!W$23&lt;=0,0,T$31-'PY Rebate Liability'!W$21/'PY Rebate Liability'!W$23-'PY Rebate Liability'!X$25))/('PY Rebate Liability'!U$23*MAX(0,IF('PY Rebate Liability'!U$23&lt;=0,0,MAX(80%,'PY Rebate Liability'!U$27)-'PY Rebate Liability'!U$21/'PY Rebate Liability'!U$23/1.25-'PY Rebate Liability'!X$25))+'PY Rebate Liability'!V$23*MAX(0,IF('PY Rebate Liability'!V$23&lt;=0,0,S$31-'PY Rebate Liability'!V$21/'PY Rebate Liability'!V$23-'PY Rebate Liability'!X$25))+'PY Rebate Liability'!W$23*MAX(0,IF('PY Rebate Liability'!W$23&lt;=0,0,T$31-'PY Rebate Liability'!W$21/'PY Rebate Liability'!W$23-'PY Rebate Liability'!X$25))),0)+IF(AND(OR('Company Information'!$C$12="District of Columbia",'Company Information'!$C$12="Massachusetts",'Company Information'!$C$12="Vermont"),SUM($S$6:$V$7,$S$15:$V$16,$S$19:$T$19)&lt;&gt;0),IFERROR('PY Rebate Liability'!T$30*'PY Rebate Liability'!S$23*MAX(0,IF('PY Rebate Liability'!S$23&lt;=0,0,P$31-'PY Rebate Liability'!S$21/'PY Rebate Liability'!S$23-'PY Rebate Liability'!T$25))/('PY Rebate Liability'!Q$23*MAX(0,IF('PY Rebate Liability'!Q$23&lt;=0,0,MAX(80%,'PY Rebate Liability'!Q$27)-'PY Rebate Liability'!Q$21/'PY Rebate Liability'!Q$23/1.25-'PY Rebate Liability'!T$25))+'PY Rebate Liability'!R$23*MAX(0,IF('PY Rebate Liability'!R$23&lt;=0,0,O$31-'PY Rebate Liability'!R$21/'PY Rebate Liability'!R$23-'PY Rebate Liability'!T$25))+'PY Rebate Liability'!S$23*MAX(0,IF('PY Rebate Liability'!S$23&lt;=0,0,P$31-'PY Rebate Liability'!S$21/'PY Rebate Liability'!S$23-'PY Rebate Liability'!T$25))),0),0)))</f>
        <v/>
      </c>
      <c r="U36" s="367"/>
      <c r="V36" s="203"/>
      <c r="W36" s="210" t="str">
        <f ca="1">IF(OR(W$35="",'PY Rebate Liability'!AA$6+'PY Rebate Liability'!AA$8+'PY Rebate Liability'!Z$21+'PY Rebate Liability'!Z$23=0),"",IF(SUM('PY Rebate Liability'!Y$31:AB$34)&lt;&gt;0,'PY Rebate Liability'!Z$32+'PY Rebate Liability'!Z$34,IFERROR('PY Rebate Liability'!AB$30*'PY Rebate Liability'!Z$23*MAX(0,IF('PY Rebate Liability'!Z$23&lt;=0,0,W$31-'PY Rebate Liability'!Z$21/'PY Rebate Liability'!Z$23-'PY Rebate Liability'!AB$25))/('PY Rebate Liability'!Y$23*MAX(0,IF('PY Rebate Liability'!Y$23&lt;=0,0,MAX(85%,'PY Rebate Liability'!Y$27)-'PY Rebate Liability'!Y$21/'PY Rebate Liability'!Y$23/1.25-'PY Rebate Liability'!AB$25))+'PY Rebate Liability'!Z$23*MAX(0,IF('PY Rebate Liability'!Z$23&lt;=0,0,W$31-'PY Rebate Liability'!Z$21/'PY Rebate Liability'!Z$23-'PY Rebate Liability'!AB$25))+'PY Rebate Liability'!AA$23*MAX(0,IF('PY Rebate Liability'!AA$23&lt;=0,0,X$31-'PY Rebate Liability'!AA$21/'PY Rebate Liability'!AA$23-'PY Rebate Liability'!AB$25))),0)+IFERROR('PY Rebate Liability'!AB$15*'PY Rebate Liability'!AA$8*MAX(0,IF('PY Rebate Liability'!AA$8&lt;=0,0,W$31-'PY Rebate Liability'!AA$6/'PY Rebate Liability'!AA$8-'PY Rebate Liability'!AB$10))/('PY Rebate Liability'!Y$8*MAX(0,IF('PY Rebate Liability'!Y$8&lt;=0,0,MAX(85%,'PY Rebate Liability'!Y$12)-'PY Rebate Liability'!Y$6/'PY Rebate Liability'!Y$8/1.5-'PY Rebate Liability'!AB$10))+'PY Rebate Liability'!Z$8*MAX(0,IF('PY Rebate Liability'!Z$8&lt;=0,0,MAX(85%,'PY Rebate Liability'!Z$12)-'PY Rebate Liability'!Z$6/'PY Rebate Liability'!Z$8/1.25-'PY Rebate Liability'!AB$10))+'PY Rebate Liability'!AA$8*MAX(0,IF('PY Rebate Liability'!AA$8&lt;=0,0,W$31-'PY Rebate Liability'!AA$6/'PY Rebate Liability'!AA$8-'PY Rebate Liability'!AB$10))),0)))</f>
        <v/>
      </c>
      <c r="X36" s="211" t="str">
        <f ca="1">IF(OR(X$35="",'PY Rebate Liability'!AA$21+'PY Rebate Liability'!AA$23=0),"",IF(SUM('PY Rebate Liability'!Y$31:AB$34)&lt;&gt;0,'PY Rebate Liability'!AA$34,IFERROR('PY Rebate Liability'!AB$30*'PY Rebate Liability'!AA$23*MAX(0,IF('PY Rebate Liability'!AA$23&lt;=0,0,X$31-'PY Rebate Liability'!AA$21/'PY Rebate Liability'!AA$23-'PY Rebate Liability'!AB$25))/('PY Rebate Liability'!Y$23*MAX(0,IF('PY Rebate Liability'!Y$23&lt;=0,0,MAX(85%,'PY Rebate Liability'!Y$27)-'PY Rebate Liability'!Y$21/'PY Rebate Liability'!Y$23/1.25-'PY Rebate Liability'!AB$25))+'PY Rebate Liability'!Z$23*MAX(0,IF('PY Rebate Liability'!Z$23&lt;=0,0,W$31-'PY Rebate Liability'!Z$21/'PY Rebate Liability'!Z$23-'PY Rebate Liability'!AB$25))+'PY Rebate Liability'!AA$23*MAX(0,IF('PY Rebate Liability'!AA$23&lt;=0,0,X$31-'PY Rebate Liability'!AA$21/'PY Rebate Liability'!AA$23-'PY Rebate Liability'!AB$25))),0)))</f>
        <v/>
      </c>
      <c r="Y36" s="367"/>
      <c r="Z36" s="203"/>
      <c r="AA36" s="204"/>
      <c r="AB36" s="203"/>
      <c r="AC36" s="203"/>
      <c r="AD36" s="203"/>
      <c r="AE36" s="204"/>
      <c r="AF36" s="203"/>
      <c r="AG36" s="203"/>
      <c r="AH36" s="203"/>
      <c r="AI36" s="210" t="str">
        <f ca="1">IF(OR(AI$35="",'PY Rebate Liability'!AM$6+'PY Rebate Liability'!AM$8+'PY Rebate Liability'!AL$21+'PY Rebate Liability'!AL$23=0),"",IF(SUM('PY Rebate Liability'!AK$31:AN$34)&lt;&gt;0,'PY Rebate Liability'!AL$32+'PY Rebate Liability'!AL$34,IFERROR('PY Rebate Liability'!AN$30*'PY Rebate Liability'!AL$23*MAX(0,IF('PY Rebate Liability'!AL$23&lt;=0,0,AI$31-'PY Rebate Liability'!AL$21/'PY Rebate Liability'!AL$23-'PY Rebate Liability'!AN$25))/('PY Rebate Liability'!AK$23*MAX(0,IF('PY Rebate Liability'!AK$23&lt;=0,0,MAX(80%,'PY Rebate Liability'!AK$27)-'PY Rebate Liability'!AK$21/'PY Rebate Liability'!AK$23-'PY Rebate Liability'!AN$25))+'PY Rebate Liability'!AL$23*MAX(0,IF('PY Rebate Liability'!AL$23&lt;=0,0,AI$31-'PY Rebate Liability'!AL$21/'PY Rebate Liability'!AL$23-'PY Rebate Liability'!AN$25))+'PY Rebate Liability'!AM$23*MAX(0,IF('PY Rebate Liability'!AM$23&lt;=0,0,AJ$31-'PY Rebate Liability'!AM$21/'PY Rebate Liability'!AM$23-'PY Rebate Liability'!AN$25))),0)+IFERROR('PY Rebate Liability'!AN$15*'PY Rebate Liability'!AM$8*MAX(0,IF('PY Rebate Liability'!AM$8&lt;=0,0,AI$31-'PY Rebate Liability'!AM$6/'PY Rebate Liability'!AM$8-'PY Rebate Liability'!AN$10))/('PY Rebate Liability'!AK$8*MAX(0,IF('PY Rebate Liability'!AK$8&lt;=0,0,MAX(80%,'PY Rebate Liability'!AK$12)-'PY Rebate Liability'!AK$6/'PY Rebate Liability'!AK$8-'PY Rebate Liability'!AN$10))+'PY Rebate Liability'!AL$8*MAX(0,IF('PY Rebate Liability'!AL$8&lt;=0,0,MAX(80%,'PY Rebate Liability'!AL$12)-'PY Rebate Liability'!AL$6/'PY Rebate Liability'!AL$8-'PY Rebate Liability'!AN$10))+'PY Rebate Liability'!AM$8*MAX(0,IF('PY Rebate Liability'!AM$8&lt;=0,0,AI$31-'PY Rebate Liability'!AM$6/'PY Rebate Liability'!AM$8-'PY Rebate Liability'!AN$10))),0)))</f>
        <v/>
      </c>
      <c r="AJ36" s="211" t="str">
        <f ca="1">IF(OR(AJ$35="",'PY Rebate Liability'!AM$21+'PY Rebate Liability'!AM$23=0),"",IF(SUM('PY Rebate Liability'!AK$31:AN$34)&lt;&gt;0,'PY Rebate Liability'!AM$34,IFERROR('PY Rebate Liability'!AN$30*'PY Rebate Liability'!AM$23*MAX(0,IF('PY Rebate Liability'!AM$23&lt;=0,0,AJ$31-'PY Rebate Liability'!AM$21/'PY Rebate Liability'!AM$23-'PY Rebate Liability'!AN$25))/('PY Rebate Liability'!AK$23*MAX(0,IF('PY Rebate Liability'!AK$23&lt;=0,0,MAX(80%,'PY Rebate Liability'!AK$27)-'PY Rebate Liability'!AK$21/'PY Rebate Liability'!AK$23-'PY Rebate Liability'!AN$25))+'PY Rebate Liability'!AL$23*MAX(0,IF('PY Rebate Liability'!AL$23&lt;=0,0,AI$31-'PY Rebate Liability'!AL$21/'PY Rebate Liability'!AL$23-'PY Rebate Liability'!AN$25))+'PY Rebate Liability'!AM$23*MAX(0,IF('PY Rebate Liability'!AM$23&lt;=0,0,AJ$31-'PY Rebate Liability'!AM$21/'PY Rebate Liability'!AM$23-'PY Rebate Liability'!AN$25))),"")))</f>
        <v/>
      </c>
      <c r="AK36" s="367"/>
      <c r="AL36" s="280"/>
    </row>
    <row r="37" spans="1:38" s="73" customFormat="1">
      <c r="A37" s="72"/>
      <c r="B37" s="363" t="s">
        <v>513</v>
      </c>
      <c r="C37" s="210" t="str">
        <f ca="1">IF(C$35="","",MAX(0,SUM(C$35)-SUM(C$36)))</f>
        <v/>
      </c>
      <c r="D37" s="211" t="str">
        <f ca="1">IF(D$35="","",MAX(0,SUM(D$35)-SUM(D$36)))</f>
        <v/>
      </c>
      <c r="E37" s="211" t="str">
        <f ca="1">IF(E$35="","",MAX(0,SUM(E$35)-SUM(E$36)))</f>
        <v/>
      </c>
      <c r="F37" s="203"/>
      <c r="G37" s="210" t="str">
        <f ca="1">IF(G$35="","",MAX(0,SUM(G$35)-SUM(G$36)))</f>
        <v/>
      </c>
      <c r="H37" s="211" t="str">
        <f ca="1">IF(H$35="","",MAX(0,SUM(H$35)-SUM(H$36)))</f>
        <v/>
      </c>
      <c r="I37" s="211" t="str">
        <f ca="1">IF(I$35="","",MAX(0,SUM(I$35)-SUM(I$36)))</f>
        <v/>
      </c>
      <c r="J37" s="203"/>
      <c r="K37" s="210" t="str">
        <f ca="1">IF(K$35="","",MAX(0,SUM(K$35)-SUM(K$36)))</f>
        <v/>
      </c>
      <c r="L37" s="211" t="str">
        <f ca="1">IF(L$35="","",MAX(0,SUM(L$35)-SUM(L$36)))</f>
        <v/>
      </c>
      <c r="M37" s="211" t="str">
        <f ca="1">IF(M$35="","",MAX(0,SUM(M$35)-SUM(M$36)))</f>
        <v/>
      </c>
      <c r="N37" s="203"/>
      <c r="O37" s="210" t="str">
        <f ca="1">IF(O$35="","",MAX(0,SUM(O$35)-SUM(O$36)))</f>
        <v/>
      </c>
      <c r="P37" s="211" t="str">
        <f ca="1">IF(P$35="","",MAX(0,SUM(P$35)-SUM(P$36)))</f>
        <v/>
      </c>
      <c r="Q37" s="211" t="str">
        <f ca="1">IF(Q$35="","",MAX(0,SUM(Q$35)-SUM(Q$36)))</f>
        <v/>
      </c>
      <c r="R37" s="203"/>
      <c r="S37" s="210" t="str">
        <f ca="1">IF(S$35="","",MAX(0,SUM(S$35)-SUM(S$36)))</f>
        <v/>
      </c>
      <c r="T37" s="211" t="str">
        <f ca="1">IF(T$35="","",MAX(0,SUM(T$35)-SUM(T$36)))</f>
        <v/>
      </c>
      <c r="U37" s="211" t="str">
        <f ca="1">IF(U$35="","",MAX(0,SUM(U$35)-SUM(U$36)))</f>
        <v/>
      </c>
      <c r="V37" s="203"/>
      <c r="W37" s="210" t="str">
        <f ca="1">IF(W$35="","",MAX(0,SUM(W$35)-SUM(W$36)))</f>
        <v/>
      </c>
      <c r="X37" s="211" t="str">
        <f ca="1">IF(X$35="","",MAX(0,SUM(X$35)-SUM(X$36)))</f>
        <v/>
      </c>
      <c r="Y37" s="211" t="str">
        <f ca="1">IF(Y$35="","",MAX(0,SUM(Y$35)-SUM(Y$36)))</f>
        <v/>
      </c>
      <c r="Z37" s="203"/>
      <c r="AA37" s="204"/>
      <c r="AB37" s="203"/>
      <c r="AC37" s="203"/>
      <c r="AD37" s="203"/>
      <c r="AE37" s="204"/>
      <c r="AF37" s="203"/>
      <c r="AG37" s="203"/>
      <c r="AH37" s="203"/>
      <c r="AI37" s="210" t="str">
        <f ca="1">IF(AI$35="","",MAX(0,SUM(AI$35)-SUM(AI$36)))</f>
        <v/>
      </c>
      <c r="AJ37" s="211" t="str">
        <f ca="1">IF(AJ$35="","",MAX(0,SUM(AJ$35)-SUM(AJ$36)))</f>
        <v/>
      </c>
      <c r="AK37" s="211" t="str">
        <f ca="1">IF(AK$35="","",MAX(0,SUM(AK$35)-SUM(AK$36)))</f>
        <v/>
      </c>
      <c r="AL37" s="280"/>
    </row>
    <row r="38" spans="1:38" s="73" customFormat="1">
      <c r="A38" s="72"/>
      <c r="B38" s="373" t="s">
        <v>514</v>
      </c>
      <c r="C38" s="263" t="str">
        <f ca="1">IF(C$35="","",MIN(F$34,SUM(C$37)*IFERROR((C$15-C$16)/C$17,1)))</f>
        <v/>
      </c>
      <c r="D38" s="264" t="str">
        <f ca="1">IF(D$35="","",MIN(F$34-SUM(C$38),SUM(D$37)*IFERROR((D$15-D$16)/D$17,1)))</f>
        <v/>
      </c>
      <c r="E38" s="264" t="str">
        <f ca="1">IF(E$35="","",MIN(F$34-SUM(C$38:D$38),SUM(E$37)*IFERROR((E$15-E$16)/E$17,1)))</f>
        <v/>
      </c>
      <c r="F38" s="264" t="str">
        <f ca="1">IF(AND(C$38="",D$38="",E$38=""),"",SUM(C$38:E$38))</f>
        <v/>
      </c>
      <c r="G38" s="263" t="str">
        <f ca="1">IF(G$35="","",MIN(J$34,SUM(G$37)*IFERROR((G$15-G$16)/G$17,1)))</f>
        <v/>
      </c>
      <c r="H38" s="264" t="str">
        <f ca="1">IF(H$35="","",MIN(J$34-SUM(G$38),SUM(H$37)*IFERROR((H$15-H$16)/H$17,1)))</f>
        <v/>
      </c>
      <c r="I38" s="264" t="str">
        <f ca="1">IF(I$35="","",MIN(J$34-SUM(G$38:H$38),SUM(I$37)*IFERROR((I$15-I$16)/I$17,1)))</f>
        <v/>
      </c>
      <c r="J38" s="264" t="str">
        <f ca="1">IF(AND(G$38="",H$38="",I$38=""),"",SUM(G$38:I$38))</f>
        <v/>
      </c>
      <c r="K38" s="263" t="str">
        <f ca="1">IF(K$35="","",MIN(N$34,SUM(K$37)*IFERROR((K$15-K$16)/K$17,1)))</f>
        <v/>
      </c>
      <c r="L38" s="264" t="str">
        <f ca="1">IF(L$35="","",MIN(N$34-SUM(K$38),SUM(L$37)*IFERROR((L$15-L$16)/L$17,1)))</f>
        <v/>
      </c>
      <c r="M38" s="264" t="str">
        <f ca="1">IF(M$35="","",MIN(N$34-SUM(K$38:L$38),SUM(M$37)*IFERROR((M$15-M$16)/M$17,1)))</f>
        <v/>
      </c>
      <c r="N38" s="264" t="str">
        <f ca="1">IF(AND(K$38="",L$38="",M$38=""),"",SUM(K$38:M$38))</f>
        <v/>
      </c>
      <c r="O38" s="263" t="str">
        <f ca="1">IF(O$35="","",MIN(R$34,SUM(O$37)*IFERROR((O$15-O$16)/O$17,1)))</f>
        <v/>
      </c>
      <c r="P38" s="264" t="str">
        <f ca="1">IF(P$35="","",MIN(R$34-SUM(O$38),SUM(P$37)*IFERROR((P$15-P$16)/P$17,1)))</f>
        <v/>
      </c>
      <c r="Q38" s="264" t="str">
        <f ca="1">IF(Q$35="","",MIN(R$34-SUM(O$38:P$38),SUM(Q$37)*IFERROR((Q$15-Q$16)/Q$17,1)))</f>
        <v/>
      </c>
      <c r="R38" s="264" t="str">
        <f ca="1">IF(AND(O$38="",P$38="",Q$38=""),"",SUM(O$38:Q$38))</f>
        <v/>
      </c>
      <c r="S38" s="263" t="str">
        <f ca="1">IF(S$35="","",MIN(V$34,SUM(S$37)*IFERROR((S$15-S$16)/S$17,1)))</f>
        <v/>
      </c>
      <c r="T38" s="264" t="str">
        <f ca="1">IF(T$35="","",MIN(V$34-SUM(S$38),SUM(T$37)*IFERROR((T$15-T$16)/T$17,1)))</f>
        <v/>
      </c>
      <c r="U38" s="264" t="str">
        <f ca="1">IF(U$35="","",MIN(V$34-SUM(S$38:T$38),SUM(U$37)*IFERROR((U$15-U$16)/U$17,1)))</f>
        <v/>
      </c>
      <c r="V38" s="264" t="str">
        <f ca="1">IF(AND(S$38="",T$38="",U$38=""),"",SUM(S$38:U$38))</f>
        <v/>
      </c>
      <c r="W38" s="263" t="str">
        <f ca="1">IF(W$35="","",MIN(Z$34,SUM(W$37)*IFERROR((W$15-W$16)/W$17,1)))</f>
        <v/>
      </c>
      <c r="X38" s="264" t="str">
        <f ca="1">IF(X$35="","",MIN(Z$34-SUM(W$38),SUM(X$37)*IFERROR((X$15-X$16)/X$17,1)))</f>
        <v/>
      </c>
      <c r="Y38" s="264" t="str">
        <f ca="1">IF(Y$35="","",MIN(Z$34-SUM(W$38:X$38),SUM(Y$37)*IFERROR((Y$15-Y$16)/Y$17,1)))</f>
        <v/>
      </c>
      <c r="Z38" s="264" t="str">
        <f ca="1">IF(AND(W$38="",X$38="",Y$38=""),"",SUM(W$38:Y$38))</f>
        <v/>
      </c>
      <c r="AA38" s="204"/>
      <c r="AB38" s="203"/>
      <c r="AC38" s="203"/>
      <c r="AD38" s="203"/>
      <c r="AE38" s="204"/>
      <c r="AF38" s="203"/>
      <c r="AG38" s="203"/>
      <c r="AH38" s="203"/>
      <c r="AI38" s="263" t="str">
        <f ca="1">IF(AI$35="","",MIN(AL$34,SUM(AI$37)*IFERROR((AI$15-AI$16)/AI$17,1)))</f>
        <v/>
      </c>
      <c r="AJ38" s="264" t="str">
        <f ca="1">IF(AJ$35="","",MIN(AL$34-SUM(AI$38),SUM(AJ$37)*IFERROR((AJ$15-AJ$16)/AJ$17,1)))</f>
        <v/>
      </c>
      <c r="AK38" s="264" t="str">
        <f ca="1">IF(AK$35="","",MIN(AL$34-SUM(AI$38:AJ$38),SUM(AK$37)*IFERROR((AK$15-AK$16)/AK$17,1)))</f>
        <v/>
      </c>
      <c r="AL38" s="285" t="str">
        <f ca="1">IF(AND(AI$38="",AJ$38="",AK$38=""),"",SUM(AI$38:AK$38))</f>
        <v/>
      </c>
    </row>
    <row r="39" spans="1:38" s="18" customFormat="1" ht="17.399999999999999" thickBot="1">
      <c r="A39" s="19"/>
      <c r="B39" s="122" t="s">
        <v>515</v>
      </c>
      <c r="C39" s="259"/>
      <c r="D39" s="260"/>
      <c r="E39" s="260"/>
      <c r="F39" s="260"/>
      <c r="G39" s="259"/>
      <c r="H39" s="260"/>
      <c r="I39" s="260"/>
      <c r="J39" s="260"/>
      <c r="K39" s="259"/>
      <c r="L39" s="260"/>
      <c r="M39" s="260"/>
      <c r="N39" s="260"/>
      <c r="O39" s="259"/>
      <c r="P39" s="260"/>
      <c r="Q39" s="260"/>
      <c r="R39" s="260"/>
      <c r="S39" s="259"/>
      <c r="T39" s="260"/>
      <c r="U39" s="260"/>
      <c r="V39" s="260"/>
      <c r="W39" s="259"/>
      <c r="X39" s="260"/>
      <c r="Y39" s="260"/>
      <c r="Z39" s="260"/>
      <c r="AA39" s="259"/>
      <c r="AB39" s="260"/>
      <c r="AC39" s="260"/>
      <c r="AD39" s="260"/>
      <c r="AE39" s="259"/>
      <c r="AF39" s="260"/>
      <c r="AG39" s="260"/>
      <c r="AH39" s="260"/>
      <c r="AI39" s="259"/>
      <c r="AJ39" s="260"/>
      <c r="AK39" s="260"/>
      <c r="AL39" s="277"/>
    </row>
    <row r="40" spans="1:38" s="18" customFormat="1" ht="13.8" thickTop="1">
      <c r="A40" s="19"/>
      <c r="B40" s="105" t="s">
        <v>528</v>
      </c>
      <c r="C40" s="213"/>
      <c r="D40" s="214"/>
      <c r="E40" s="214"/>
      <c r="F40" s="214"/>
      <c r="G40" s="213"/>
      <c r="H40" s="214"/>
      <c r="I40" s="214"/>
      <c r="J40" s="214"/>
      <c r="K40" s="213"/>
      <c r="L40" s="214"/>
      <c r="M40" s="214"/>
      <c r="N40" s="214"/>
      <c r="O40" s="213"/>
      <c r="P40" s="214"/>
      <c r="Q40" s="214"/>
      <c r="R40" s="214"/>
      <c r="S40" s="213"/>
      <c r="T40" s="214"/>
      <c r="U40" s="214"/>
      <c r="V40" s="214"/>
      <c r="W40" s="213"/>
      <c r="X40" s="214"/>
      <c r="Y40" s="214"/>
      <c r="Z40" s="214"/>
      <c r="AA40" s="213"/>
      <c r="AB40" s="214"/>
      <c r="AC40" s="214"/>
      <c r="AD40" s="214"/>
      <c r="AE40" s="213"/>
      <c r="AF40" s="214"/>
      <c r="AG40" s="214"/>
      <c r="AH40" s="214"/>
      <c r="AI40" s="213"/>
      <c r="AJ40" s="214"/>
      <c r="AK40" s="214"/>
      <c r="AL40" s="215"/>
    </row>
    <row r="41" spans="1:38" s="18" customFormat="1" ht="13.2" customHeight="1">
      <c r="A41" s="19"/>
      <c r="B41" s="106" t="s">
        <v>562</v>
      </c>
      <c r="C41" s="192"/>
      <c r="D41" s="193"/>
      <c r="E41" s="193"/>
      <c r="F41" s="203"/>
      <c r="G41" s="192"/>
      <c r="H41" s="193"/>
      <c r="I41" s="193"/>
      <c r="J41" s="203"/>
      <c r="K41" s="192"/>
      <c r="L41" s="193"/>
      <c r="M41" s="193"/>
      <c r="N41" s="203"/>
      <c r="O41" s="192"/>
      <c r="P41" s="193"/>
      <c r="Q41" s="193"/>
      <c r="R41" s="203"/>
      <c r="S41" s="192"/>
      <c r="T41" s="193"/>
      <c r="U41" s="193"/>
      <c r="V41" s="203"/>
      <c r="W41" s="192"/>
      <c r="X41" s="193"/>
      <c r="Y41" s="193"/>
      <c r="Z41" s="203"/>
      <c r="AA41" s="204"/>
      <c r="AB41" s="203"/>
      <c r="AC41" s="203"/>
      <c r="AD41" s="203"/>
      <c r="AE41" s="204"/>
      <c r="AF41" s="203"/>
      <c r="AG41" s="203"/>
      <c r="AH41" s="203"/>
      <c r="AI41" s="192"/>
      <c r="AJ41" s="193"/>
      <c r="AK41" s="193"/>
      <c r="AL41" s="280"/>
    </row>
    <row r="42" spans="1:38" s="18" customFormat="1" ht="13.8" customHeight="1">
      <c r="A42" s="19"/>
      <c r="B42" s="106" t="s">
        <v>563</v>
      </c>
      <c r="C42" s="192"/>
      <c r="D42" s="193"/>
      <c r="E42" s="193"/>
      <c r="F42" s="203"/>
      <c r="G42" s="192"/>
      <c r="H42" s="193"/>
      <c r="I42" s="193"/>
      <c r="J42" s="203"/>
      <c r="K42" s="192"/>
      <c r="L42" s="193"/>
      <c r="M42" s="193"/>
      <c r="N42" s="203"/>
      <c r="O42" s="192"/>
      <c r="P42" s="193"/>
      <c r="Q42" s="193"/>
      <c r="R42" s="203"/>
      <c r="S42" s="192"/>
      <c r="T42" s="193"/>
      <c r="U42" s="193"/>
      <c r="V42" s="203"/>
      <c r="W42" s="192"/>
      <c r="X42" s="193"/>
      <c r="Y42" s="193"/>
      <c r="Z42" s="203"/>
      <c r="AA42" s="204"/>
      <c r="AB42" s="203"/>
      <c r="AC42" s="203"/>
      <c r="AD42" s="203"/>
      <c r="AE42" s="204"/>
      <c r="AF42" s="203"/>
      <c r="AG42" s="203"/>
      <c r="AH42" s="203"/>
      <c r="AI42" s="192"/>
      <c r="AJ42" s="193"/>
      <c r="AK42" s="193"/>
      <c r="AL42" s="280"/>
    </row>
    <row r="43" spans="1:38" s="18" customFormat="1">
      <c r="A43" s="19"/>
      <c r="B43" s="107" t="s">
        <v>516</v>
      </c>
      <c r="C43" s="204"/>
      <c r="D43" s="203"/>
      <c r="E43" s="203"/>
      <c r="F43" s="203"/>
      <c r="G43" s="204"/>
      <c r="H43" s="203"/>
      <c r="I43" s="203"/>
      <c r="J43" s="203"/>
      <c r="K43" s="204"/>
      <c r="L43" s="203"/>
      <c r="M43" s="203"/>
      <c r="N43" s="203"/>
      <c r="O43" s="204"/>
      <c r="P43" s="203"/>
      <c r="Q43" s="203"/>
      <c r="R43" s="203"/>
      <c r="S43" s="204"/>
      <c r="T43" s="203"/>
      <c r="U43" s="203"/>
      <c r="V43" s="203"/>
      <c r="W43" s="204"/>
      <c r="X43" s="203"/>
      <c r="Y43" s="203"/>
      <c r="Z43" s="203"/>
      <c r="AA43" s="204"/>
      <c r="AB43" s="203"/>
      <c r="AC43" s="203"/>
      <c r="AD43" s="203"/>
      <c r="AE43" s="204"/>
      <c r="AF43" s="203"/>
      <c r="AG43" s="203"/>
      <c r="AH43" s="203"/>
      <c r="AI43" s="204"/>
      <c r="AJ43" s="203"/>
      <c r="AK43" s="203"/>
      <c r="AL43" s="280"/>
    </row>
    <row r="44" spans="1:38" s="18" customFormat="1">
      <c r="A44" s="19"/>
      <c r="B44" s="106" t="s">
        <v>517</v>
      </c>
      <c r="C44" s="204"/>
      <c r="D44" s="203"/>
      <c r="E44" s="193"/>
      <c r="F44" s="203"/>
      <c r="G44" s="204"/>
      <c r="H44" s="203"/>
      <c r="I44" s="193"/>
      <c r="J44" s="203"/>
      <c r="K44" s="204"/>
      <c r="L44" s="203"/>
      <c r="M44" s="203"/>
      <c r="N44" s="203"/>
      <c r="O44" s="204"/>
      <c r="P44" s="203"/>
      <c r="Q44" s="193"/>
      <c r="R44" s="203"/>
      <c r="S44" s="204"/>
      <c r="T44" s="203"/>
      <c r="U44" s="193"/>
      <c r="V44" s="203"/>
      <c r="W44" s="204"/>
      <c r="X44" s="203"/>
      <c r="Y44" s="203"/>
      <c r="Z44" s="203"/>
      <c r="AA44" s="204"/>
      <c r="AB44" s="203"/>
      <c r="AC44" s="203"/>
      <c r="AD44" s="203"/>
      <c r="AE44" s="204"/>
      <c r="AF44" s="203"/>
      <c r="AG44" s="203"/>
      <c r="AH44" s="203"/>
      <c r="AI44" s="204"/>
      <c r="AJ44" s="203"/>
      <c r="AK44" s="193"/>
      <c r="AL44" s="280"/>
    </row>
    <row r="45" spans="1:38" s="18" customFormat="1">
      <c r="A45" s="19"/>
      <c r="B45" s="106" t="s">
        <v>518</v>
      </c>
      <c r="C45" s="204"/>
      <c r="D45" s="203"/>
      <c r="E45" s="193"/>
      <c r="F45" s="203"/>
      <c r="G45" s="204"/>
      <c r="H45" s="203"/>
      <c r="I45" s="193"/>
      <c r="J45" s="203"/>
      <c r="K45" s="204"/>
      <c r="L45" s="203"/>
      <c r="M45" s="203"/>
      <c r="N45" s="203"/>
      <c r="O45" s="204"/>
      <c r="P45" s="203"/>
      <c r="Q45" s="193"/>
      <c r="R45" s="203"/>
      <c r="S45" s="204"/>
      <c r="T45" s="203"/>
      <c r="U45" s="193"/>
      <c r="V45" s="203"/>
      <c r="W45" s="204"/>
      <c r="X45" s="203"/>
      <c r="Y45" s="203"/>
      <c r="Z45" s="203"/>
      <c r="AA45" s="204"/>
      <c r="AB45" s="203"/>
      <c r="AC45" s="203"/>
      <c r="AD45" s="203"/>
      <c r="AE45" s="204"/>
      <c r="AF45" s="203"/>
      <c r="AG45" s="203"/>
      <c r="AH45" s="203"/>
      <c r="AI45" s="204"/>
      <c r="AJ45" s="203"/>
      <c r="AK45" s="193"/>
      <c r="AL45" s="280"/>
    </row>
    <row r="46" spans="1:38" s="18" customFormat="1">
      <c r="A46" s="19"/>
      <c r="B46" s="363" t="s">
        <v>519</v>
      </c>
      <c r="C46" s="204"/>
      <c r="D46" s="203"/>
      <c r="E46" s="193"/>
      <c r="F46" s="203"/>
      <c r="G46" s="204"/>
      <c r="H46" s="203"/>
      <c r="I46" s="193"/>
      <c r="J46" s="203"/>
      <c r="K46" s="204"/>
      <c r="L46" s="203"/>
      <c r="M46" s="203"/>
      <c r="N46" s="203"/>
      <c r="O46" s="204"/>
      <c r="P46" s="203"/>
      <c r="Q46" s="193"/>
      <c r="R46" s="203"/>
      <c r="S46" s="204"/>
      <c r="T46" s="203"/>
      <c r="U46" s="193"/>
      <c r="V46" s="203"/>
      <c r="W46" s="204"/>
      <c r="X46" s="203"/>
      <c r="Y46" s="203"/>
      <c r="Z46" s="203"/>
      <c r="AA46" s="204"/>
      <c r="AB46" s="203"/>
      <c r="AC46" s="203"/>
      <c r="AD46" s="203"/>
      <c r="AE46" s="204"/>
      <c r="AF46" s="203"/>
      <c r="AG46" s="203"/>
      <c r="AH46" s="203"/>
      <c r="AI46" s="204"/>
      <c r="AJ46" s="203"/>
      <c r="AK46" s="193"/>
      <c r="AL46" s="280"/>
    </row>
    <row r="47" spans="1:38" s="18" customFormat="1">
      <c r="A47" s="19"/>
      <c r="B47" s="363" t="s">
        <v>520</v>
      </c>
      <c r="C47" s="204"/>
      <c r="D47" s="203"/>
      <c r="E47" s="193"/>
      <c r="F47" s="203"/>
      <c r="G47" s="204"/>
      <c r="H47" s="203"/>
      <c r="I47" s="193"/>
      <c r="J47" s="203"/>
      <c r="K47" s="204"/>
      <c r="L47" s="203"/>
      <c r="M47" s="203"/>
      <c r="N47" s="203"/>
      <c r="O47" s="204"/>
      <c r="P47" s="203"/>
      <c r="Q47" s="193"/>
      <c r="R47" s="203"/>
      <c r="S47" s="204"/>
      <c r="T47" s="203"/>
      <c r="U47" s="193"/>
      <c r="V47" s="203"/>
      <c r="W47" s="204"/>
      <c r="X47" s="203"/>
      <c r="Y47" s="203"/>
      <c r="Z47" s="203"/>
      <c r="AA47" s="204"/>
      <c r="AB47" s="203"/>
      <c r="AC47" s="203"/>
      <c r="AD47" s="203"/>
      <c r="AE47" s="204"/>
      <c r="AF47" s="203"/>
      <c r="AG47" s="203"/>
      <c r="AH47" s="203"/>
      <c r="AI47" s="204"/>
      <c r="AJ47" s="203"/>
      <c r="AK47" s="193"/>
      <c r="AL47" s="280"/>
    </row>
    <row r="48" spans="1:38" s="18" customFormat="1">
      <c r="A48" s="19"/>
      <c r="B48" s="363" t="s">
        <v>521</v>
      </c>
      <c r="C48" s="204"/>
      <c r="D48" s="203"/>
      <c r="E48" s="193"/>
      <c r="F48" s="203"/>
      <c r="G48" s="204"/>
      <c r="H48" s="203"/>
      <c r="I48" s="193"/>
      <c r="J48" s="203"/>
      <c r="K48" s="204"/>
      <c r="L48" s="203"/>
      <c r="M48" s="203"/>
      <c r="N48" s="203"/>
      <c r="O48" s="204"/>
      <c r="P48" s="203"/>
      <c r="Q48" s="193"/>
      <c r="R48" s="203"/>
      <c r="S48" s="204"/>
      <c r="T48" s="203"/>
      <c r="U48" s="193"/>
      <c r="V48" s="203"/>
      <c r="W48" s="204"/>
      <c r="X48" s="203"/>
      <c r="Y48" s="203"/>
      <c r="Z48" s="203"/>
      <c r="AA48" s="204"/>
      <c r="AB48" s="203"/>
      <c r="AC48" s="203"/>
      <c r="AD48" s="203"/>
      <c r="AE48" s="204"/>
      <c r="AF48" s="203"/>
      <c r="AG48" s="203"/>
      <c r="AH48" s="203"/>
      <c r="AI48" s="204"/>
      <c r="AJ48" s="203"/>
      <c r="AK48" s="193"/>
      <c r="AL48" s="280"/>
    </row>
    <row r="49" spans="1:38" s="18" customFormat="1" ht="13.8" thickBot="1">
      <c r="A49" s="19"/>
      <c r="B49" s="364" t="s">
        <v>522</v>
      </c>
      <c r="C49" s="303"/>
      <c r="D49" s="304"/>
      <c r="E49" s="270"/>
      <c r="F49" s="304"/>
      <c r="G49" s="303"/>
      <c r="H49" s="304"/>
      <c r="I49" s="270"/>
      <c r="J49" s="304"/>
      <c r="K49" s="303"/>
      <c r="L49" s="304"/>
      <c r="M49" s="304"/>
      <c r="N49" s="304"/>
      <c r="O49" s="303"/>
      <c r="P49" s="304"/>
      <c r="Q49" s="270"/>
      <c r="R49" s="304"/>
      <c r="S49" s="303"/>
      <c r="T49" s="304"/>
      <c r="U49" s="270"/>
      <c r="V49" s="304"/>
      <c r="W49" s="303"/>
      <c r="X49" s="304"/>
      <c r="Y49" s="304"/>
      <c r="Z49" s="304"/>
      <c r="AA49" s="303"/>
      <c r="AB49" s="304"/>
      <c r="AC49" s="304"/>
      <c r="AD49" s="304"/>
      <c r="AE49" s="303"/>
      <c r="AF49" s="304"/>
      <c r="AG49" s="304"/>
      <c r="AH49" s="304"/>
      <c r="AI49" s="303"/>
      <c r="AJ49" s="304"/>
      <c r="AK49" s="270"/>
      <c r="AL49" s="305"/>
    </row>
    <row r="50" spans="1:38" s="10" customFormat="1">
      <c r="B50" s="42"/>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row>
    <row r="51" spans="1:38" ht="13.5" customHeight="1">
      <c r="B51" s="106"/>
    </row>
    <row r="54" spans="1:38">
      <c r="B54" s="37"/>
    </row>
    <row r="55" spans="1:38" ht="12.75" customHeight="1">
      <c r="B55" s="47"/>
    </row>
    <row r="58" spans="1:38">
      <c r="A58" s="4"/>
      <c r="B58" s="3"/>
      <c r="L58" s="4"/>
    </row>
    <row r="59" spans="1:38">
      <c r="A59" s="4"/>
      <c r="B59" s="30"/>
      <c r="L59" s="4"/>
    </row>
  </sheetData>
  <phoneticPr fontId="25" type="noConversion"/>
  <conditionalFormatting sqref="C19">
    <cfRule type="cellIs" dxfId="72" priority="75" stopIfTrue="1" operator="lessThan">
      <formula>0</formula>
    </cfRule>
  </conditionalFormatting>
  <conditionalFormatting sqref="C15:C16">
    <cfRule type="cellIs" dxfId="71" priority="88" stopIfTrue="1" operator="lessThan">
      <formula>0</formula>
    </cfRule>
  </conditionalFormatting>
  <conditionalFormatting sqref="C5:C11">
    <cfRule type="cellIs" dxfId="70" priority="89" stopIfTrue="1" operator="lessThan">
      <formula>0</formula>
    </cfRule>
  </conditionalFormatting>
  <conditionalFormatting sqref="G15:G16">
    <cfRule type="cellIs" dxfId="69" priority="72" stopIfTrue="1" operator="lessThan">
      <formula>0</formula>
    </cfRule>
  </conditionalFormatting>
  <conditionalFormatting sqref="O19">
    <cfRule type="cellIs" dxfId="68" priority="62" stopIfTrue="1" operator="lessThan">
      <formula>0</formula>
    </cfRule>
  </conditionalFormatting>
  <conditionalFormatting sqref="K19">
    <cfRule type="cellIs" dxfId="67" priority="66" stopIfTrue="1" operator="lessThan">
      <formula>0</formula>
    </cfRule>
  </conditionalFormatting>
  <conditionalFormatting sqref="G31:J31">
    <cfRule type="cellIs" dxfId="66" priority="69" stopIfTrue="1" operator="lessThan">
      <formula>0</formula>
    </cfRule>
  </conditionalFormatting>
  <conditionalFormatting sqref="O31:R31">
    <cfRule type="cellIs" dxfId="65" priority="61" stopIfTrue="1" operator="lessThan">
      <formula>0</formula>
    </cfRule>
  </conditionalFormatting>
  <conditionalFormatting sqref="K5:K7">
    <cfRule type="cellIs" dxfId="64" priority="68" stopIfTrue="1" operator="lessThan">
      <formula>0</formula>
    </cfRule>
  </conditionalFormatting>
  <conditionalFormatting sqref="G19">
    <cfRule type="cellIs" dxfId="63" priority="70" stopIfTrue="1" operator="lessThan">
      <formula>0</formula>
    </cfRule>
  </conditionalFormatting>
  <conditionalFormatting sqref="C31:F31">
    <cfRule type="cellIs" dxfId="62" priority="74" stopIfTrue="1" operator="lessThan">
      <formula>0</formula>
    </cfRule>
  </conditionalFormatting>
  <conditionalFormatting sqref="G5:G7">
    <cfRule type="cellIs" dxfId="61" priority="73" stopIfTrue="1" operator="lessThan">
      <formula>0</formula>
    </cfRule>
  </conditionalFormatting>
  <conditionalFormatting sqref="K15:K16">
    <cfRule type="cellIs" dxfId="60" priority="67" stopIfTrue="1" operator="lessThan">
      <formula>0</formula>
    </cfRule>
  </conditionalFormatting>
  <conditionalFormatting sqref="K31:N31">
    <cfRule type="cellIs" dxfId="59" priority="65" stopIfTrue="1" operator="lessThan">
      <formula>0</formula>
    </cfRule>
  </conditionalFormatting>
  <conditionalFormatting sqref="O5:O7">
    <cfRule type="cellIs" dxfId="58" priority="64" stopIfTrue="1" operator="lessThan">
      <formula>0</formula>
    </cfRule>
  </conditionalFormatting>
  <conditionalFormatting sqref="O15:O16">
    <cfRule type="cellIs" dxfId="57" priority="63" stopIfTrue="1" operator="lessThan">
      <formula>0</formula>
    </cfRule>
  </conditionalFormatting>
  <conditionalFormatting sqref="S5:S7">
    <cfRule type="cellIs" dxfId="56" priority="60" stopIfTrue="1" operator="lessThan">
      <formula>0</formula>
    </cfRule>
  </conditionalFormatting>
  <conditionalFormatting sqref="S15:S16">
    <cfRule type="cellIs" dxfId="55" priority="59" stopIfTrue="1" operator="lessThan">
      <formula>0</formula>
    </cfRule>
  </conditionalFormatting>
  <conditionalFormatting sqref="S19">
    <cfRule type="cellIs" dxfId="54" priority="58" stopIfTrue="1" operator="lessThan">
      <formula>0</formula>
    </cfRule>
  </conditionalFormatting>
  <conditionalFormatting sqref="S31:V31">
    <cfRule type="cellIs" dxfId="53" priority="57" stopIfTrue="1" operator="lessThan">
      <formula>0</formula>
    </cfRule>
  </conditionalFormatting>
  <conditionalFormatting sqref="W5:W7">
    <cfRule type="cellIs" dxfId="52" priority="56" stopIfTrue="1" operator="lessThan">
      <formula>0</formula>
    </cfRule>
  </conditionalFormatting>
  <conditionalFormatting sqref="W15:W16">
    <cfRule type="cellIs" dxfId="51" priority="55" stopIfTrue="1" operator="lessThan">
      <formula>0</formula>
    </cfRule>
  </conditionalFormatting>
  <conditionalFormatting sqref="W19">
    <cfRule type="cellIs" dxfId="50" priority="54" stopIfTrue="1" operator="lessThan">
      <formula>0</formula>
    </cfRule>
  </conditionalFormatting>
  <conditionalFormatting sqref="W31:Z31">
    <cfRule type="cellIs" dxfId="49" priority="53" stopIfTrue="1" operator="lessThan">
      <formula>0</formula>
    </cfRule>
  </conditionalFormatting>
  <conditionalFormatting sqref="AJ31:AL31">
    <cfRule type="cellIs" dxfId="48" priority="49" stopIfTrue="1" operator="lessThan">
      <formula>0</formula>
    </cfRule>
  </conditionalFormatting>
  <conditionalFormatting sqref="AI31">
    <cfRule type="cellIs" dxfId="47" priority="47" stopIfTrue="1" operator="lessThan">
      <formula>0</formula>
    </cfRule>
  </conditionalFormatting>
  <conditionalFormatting sqref="AI19">
    <cfRule type="cellIs" dxfId="46" priority="38" stopIfTrue="1" operator="lessThan">
      <formula>0</formula>
    </cfRule>
  </conditionalFormatting>
  <conditionalFormatting sqref="AI5:AI7">
    <cfRule type="cellIs" dxfId="45" priority="37" stopIfTrue="1" operator="lessThan">
      <formula>0</formula>
    </cfRule>
  </conditionalFormatting>
  <conditionalFormatting sqref="AI15:AI16">
    <cfRule type="cellIs" dxfId="44" priority="36" stopIfTrue="1" operator="lessThan">
      <formula>0</formula>
    </cfRule>
  </conditionalFormatting>
  <conditionalFormatting sqref="G10:G11">
    <cfRule type="cellIs" dxfId="43" priority="35" stopIfTrue="1" operator="lessThan">
      <formula>0</formula>
    </cfRule>
  </conditionalFormatting>
  <conditionalFormatting sqref="C41">
    <cfRule type="cellIs" dxfId="42" priority="21" stopIfTrue="1" operator="lessThan">
      <formula>0</formula>
    </cfRule>
  </conditionalFormatting>
  <conditionalFormatting sqref="C42">
    <cfRule type="cellIs" dxfId="41" priority="20" stopIfTrue="1" operator="lessThan">
      <formula>0</formula>
    </cfRule>
  </conditionalFormatting>
  <conditionalFormatting sqref="G41">
    <cfRule type="cellIs" dxfId="40" priority="19" stopIfTrue="1" operator="lessThan">
      <formula>0</formula>
    </cfRule>
  </conditionalFormatting>
  <conditionalFormatting sqref="G42">
    <cfRule type="cellIs" dxfId="39" priority="18" stopIfTrue="1" operator="lessThan">
      <formula>0</formula>
    </cfRule>
  </conditionalFormatting>
  <conditionalFormatting sqref="K41">
    <cfRule type="cellIs" dxfId="38" priority="17" stopIfTrue="1" operator="lessThan">
      <formula>0</formula>
    </cfRule>
  </conditionalFormatting>
  <conditionalFormatting sqref="K42">
    <cfRule type="cellIs" dxfId="37" priority="16" stopIfTrue="1" operator="lessThan">
      <formula>0</formula>
    </cfRule>
  </conditionalFormatting>
  <conditionalFormatting sqref="O41">
    <cfRule type="cellIs" dxfId="36" priority="15" stopIfTrue="1" operator="lessThan">
      <formula>0</formula>
    </cfRule>
  </conditionalFormatting>
  <conditionalFormatting sqref="O42">
    <cfRule type="cellIs" dxfId="35" priority="14" stopIfTrue="1" operator="lessThan">
      <formula>0</formula>
    </cfRule>
  </conditionalFormatting>
  <conditionalFormatting sqref="S41">
    <cfRule type="cellIs" dxfId="34" priority="13" stopIfTrue="1" operator="lessThan">
      <formula>0</formula>
    </cfRule>
  </conditionalFormatting>
  <conditionalFormatting sqref="S42">
    <cfRule type="cellIs" dxfId="33" priority="12" stopIfTrue="1" operator="lessThan">
      <formula>0</formula>
    </cfRule>
  </conditionalFormatting>
  <conditionalFormatting sqref="W41">
    <cfRule type="cellIs" dxfId="32" priority="11" stopIfTrue="1" operator="lessThan">
      <formula>0</formula>
    </cfRule>
  </conditionalFormatting>
  <conditionalFormatting sqref="W42">
    <cfRule type="cellIs" dxfId="31" priority="10" stopIfTrue="1" operator="lessThan">
      <formula>0</formula>
    </cfRule>
  </conditionalFormatting>
  <conditionalFormatting sqref="AI41">
    <cfRule type="cellIs" dxfId="30" priority="9" stopIfTrue="1" operator="lessThan">
      <formula>0</formula>
    </cfRule>
  </conditionalFormatting>
  <conditionalFormatting sqref="AI42">
    <cfRule type="cellIs" dxfId="29" priority="8" stopIfTrue="1" operator="lessThan">
      <formula>0</formula>
    </cfRule>
  </conditionalFormatting>
  <dataValidations xWindow="732" yWindow="474" count="5">
    <dataValidation allowBlank="1" showInputMessage="1" showErrorMessage="1" prompt="Does not accept input from user" sqref="E5:F5 R24:R25 C20:E23 C28:E30 F30 C39:E40 I5:J5 C24:J25 G20:I23 G28:I30 J30 Q36:R36 M5:N5 AI39:AK40 K28:M30 N30 S39:U40 N24:N25 Q5:R5 O28:Q30 R30 Q43 O14:Z14 V24:V25 U5:V5 S44:T49 S28:U30 V30 R35 Z24:Z25 Y5:Z5 W28:Y30 Z30 C27:N27 AL30 AL24:AL25 AK5:AL5 AI8:AL12 C43:D49 AI4:AL4 AI14:AL14 AI20:AI26 AI28:AK30 O26:Z26 AJ26:AL26 G44:H49 O12:Z12 K20:M25 O20:Q25 S20:U25 W20:Y25 AJ20:AK25 E43 K8:Z11 G8:J9 AK43 V35 AI32:AK34 S32:U34 O32:Q34 K32:M34 W32:Y34 G32:I34 C32:E34 U36:V36 Y36:Z36 AK36 F37 J35 N35 E36:F36 G39:I40 I36:J36 O39:Q40 M36:N36 Z35 F35 J37 N37 R37 V37 Z37 AL35:AL37 K39:M40 W39:Y40 C4:Z4 C13:N14 C18:Z18 AI18:AL18 AA4:AH49 AI43:AJ49 Z39:Z49 V39:V49 N39:N49 W43:Y49 O43:P49 F39:F49 J39:J49 G43:I43 AL39:AL49 S43:U43 K43:M49 R39:R49"/>
    <dataValidation showInputMessage="1" showErrorMessage="1" prompt="Accepts input from user" sqref="C15:D16 C19:D19 F21 AI19:AJ19 G5:H7 G15:H16 S41:U42 G19:H19 J21 O41:Q42 K5:L7 K15:L16 K19:L19 N21 C31:Z31 O5:P7 O15:P16 O19:P19 R21 G41:I42 S5:T7 S15:T16 S19:T19 V21 K41:M42 W5:X7 W15:X16 W19:X19 Z21 AI41:AK42 I44:I49 AI15:AJ16 AL21 Q44:Q49 AK44:AK49 W41:Y42 E44:E49 AI5:AJ7 C41:E42 AI31:AL31 U44:U49 C5:D11 G10:H11"/>
    <dataValidation allowBlank="1" showInputMessage="1" showErrorMessage="1" prompt="Contains a formula" sqref="F8 C12:D12 E15:F16 E19:F19 F20 F22:F23 F28:F29 I6:J7 I10:J12 G12:H12 I15:J16 AI13:AL13 I19:J19 J20 J22:J23 J28:J29 S37:U38 N28:N29 C26:N26 N22:N23 N19:N20 M19 M15:N17 C17:L17 K12:N12 M6:N7 Q6:R7 Q15:R17 O17:P17 K35:M35 Q19:R19 R20 R22:R23 R28:R29 V28:V29 O35:Q35 V22:V23 U19:V19 V20 U15:V17 S17:T17 U6:V7 Y6:Z7 O13:Z13 Y15:Z17 W17:X17 Y19 Z19:Z20 Z22:Z23 O27:Z27 Z28:Z29 S35:U35 AI27:AL27 AL28:AL29 AL22:AL23 AK19 AL19:AL20 AK15:AL17 AI17:AJ17 E6:F7 E9:F12 AK6:AL7 Z32:Z34 V32:V34 R32:R34 N32:N34 J32:J34 AI37:AK37 F32:F34 K37:M37 C35:E35 G35:I35 W35:Y35 AI38:AL38 C37:E37 O37:Q38 V38:Z38 AI35:AK35 R38 C38:N38 W37:Y37 G37:I37 AL32:AL34"/>
    <dataValidation allowBlank="1" showInputMessage="1" showErrorMessage="1" prompt="Accepts input from user" sqref="E8"/>
    <dataValidation showInputMessage="1" showErrorMessage="1" prompt="Contains a formula" sqref="AI36:AJ36 C36:D36 O36:P36 W36:X36 K36:L36 G36:H36 S36:T36"/>
  </dataValidations>
  <pageMargins left="0.19" right="0.17" top="0.3" bottom="0.5" header="0.3" footer="0.25"/>
  <pageSetup paperSize="5" fitToWidth="2" orientation="landscape" r:id="rId1"/>
  <headerFooter alignWithMargins="0">
    <oddFooter>&amp;L&amp;F &amp;C Page &amp;P of &amp;N&amp;R[&amp;A]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7030A0"/>
    <pageSetUpPr fitToPage="1"/>
  </sheetPr>
  <dimension ref="A1:L31"/>
  <sheetViews>
    <sheetView zoomScale="80" zoomScaleNormal="80" workbookViewId="0">
      <pane xSplit="2" ySplit="3" topLeftCell="C4" activePane="bottomRight" state="frozen"/>
      <selection sqref="A1:XFD1048576"/>
      <selection pane="topRight" sqref="A1:XFD1048576"/>
      <selection pane="bottomLeft" sqref="A1:XFD1048576"/>
      <selection pane="bottomRight" activeCell="C4" sqref="C4"/>
    </sheetView>
  </sheetViews>
  <sheetFormatPr defaultColWidth="0" defaultRowHeight="13.2" zeroHeight="1"/>
  <cols>
    <col min="1" max="1" width="1.5546875" style="5" hidden="1" customWidth="1"/>
    <col min="2" max="2" width="71" style="3" customWidth="1"/>
    <col min="3" max="8" width="18.109375" style="3" customWidth="1"/>
    <col min="9" max="9" width="18.109375" style="1" customWidth="1"/>
    <col min="10" max="11" width="18.109375" style="3" customWidth="1"/>
    <col min="12" max="12" width="9.44140625" style="3" customWidth="1"/>
    <col min="13" max="16384" width="9.44140625" style="3" hidden="1"/>
  </cols>
  <sheetData>
    <row r="1" spans="2:11" ht="19.2">
      <c r="B1" s="91" t="s">
        <v>358</v>
      </c>
    </row>
    <row r="2" spans="2:11" ht="13.8" thickBot="1"/>
    <row r="3" spans="2:11" s="8" customFormat="1" ht="55.2">
      <c r="B3" s="111" t="s">
        <v>294</v>
      </c>
      <c r="C3" s="113" t="s">
        <v>334</v>
      </c>
      <c r="D3" s="115" t="s">
        <v>335</v>
      </c>
      <c r="E3" s="115" t="s">
        <v>336</v>
      </c>
      <c r="F3" s="115" t="s">
        <v>337</v>
      </c>
      <c r="G3" s="115" t="s">
        <v>338</v>
      </c>
      <c r="H3" s="115" t="s">
        <v>339</v>
      </c>
      <c r="I3" s="115" t="s">
        <v>340</v>
      </c>
      <c r="J3" s="114" t="s">
        <v>341</v>
      </c>
      <c r="K3" s="134" t="s">
        <v>342</v>
      </c>
    </row>
    <row r="4" spans="2:11" s="5" customFormat="1" ht="16.8">
      <c r="B4" s="122" t="s">
        <v>551</v>
      </c>
      <c r="C4" s="306">
        <f ca="1">'Pt 1 Summary of Data'!$E$56+'Pt 1 Summary of Data'!$G$56-'Pt 1 Summary of Data'!$H$56</f>
        <v>0</v>
      </c>
      <c r="D4" s="307">
        <f ca="1">'Pt 1 Summary of Data'!$J$56+'Pt 1 Summary of Data'!$L$56-'Pt 1 Summary of Data'!$M$56</f>
        <v>0</v>
      </c>
      <c r="E4" s="307">
        <f ca="1">'Pt 1 Summary of Data'!$O$56+'Pt 1 Summary of Data'!$Q$56-'Pt 1 Summary of Data'!$R$56</f>
        <v>0</v>
      </c>
      <c r="F4" s="307">
        <f ca="1">'Pt 1 Summary of Data'!$T$56</f>
        <v>0</v>
      </c>
      <c r="G4" s="307">
        <f ca="1">'Pt 1 Summary of Data'!$W$56</f>
        <v>0</v>
      </c>
      <c r="H4" s="307">
        <f ca="1">'Pt 1 Summary of Data'!$Z$56</f>
        <v>0</v>
      </c>
      <c r="I4" s="308"/>
      <c r="J4" s="308"/>
      <c r="K4" s="309">
        <f ca="1">'Pt 1 Summary of Data'!$AM$56+'Pt 1 Summary of Data'!$AO$56-'Pt 1 Summary of Data'!$AP$56</f>
        <v>0</v>
      </c>
    </row>
    <row r="5" spans="2:11" ht="17.399999999999999" thickBot="1">
      <c r="B5" s="122" t="s">
        <v>288</v>
      </c>
      <c r="C5" s="310"/>
      <c r="D5" s="311"/>
      <c r="E5" s="311"/>
      <c r="F5" s="311"/>
      <c r="G5" s="311"/>
      <c r="H5" s="311"/>
      <c r="I5" s="311"/>
      <c r="J5" s="311"/>
      <c r="K5" s="312"/>
    </row>
    <row r="6" spans="2:11" ht="13.8" thickTop="1">
      <c r="B6" s="119" t="s">
        <v>81</v>
      </c>
      <c r="C6" s="313"/>
      <c r="D6" s="314"/>
      <c r="E6" s="233"/>
      <c r="F6" s="315"/>
      <c r="G6" s="314"/>
      <c r="H6" s="233"/>
      <c r="I6" s="316"/>
      <c r="J6" s="316"/>
      <c r="K6" s="317"/>
    </row>
    <row r="7" spans="2:11">
      <c r="B7" s="103" t="s">
        <v>82</v>
      </c>
      <c r="C7" s="318"/>
      <c r="D7" s="319"/>
      <c r="E7" s="239"/>
      <c r="F7" s="319"/>
      <c r="G7" s="319"/>
      <c r="H7" s="239"/>
      <c r="I7" s="320"/>
      <c r="J7" s="320"/>
      <c r="K7" s="321"/>
    </row>
    <row r="8" spans="2:11">
      <c r="B8" s="103" t="s">
        <v>83</v>
      </c>
      <c r="C8" s="322"/>
      <c r="D8" s="319"/>
      <c r="E8" s="239"/>
      <c r="F8" s="308"/>
      <c r="G8" s="319"/>
      <c r="H8" s="239"/>
      <c r="I8" s="320"/>
      <c r="J8" s="320"/>
      <c r="K8" s="323"/>
    </row>
    <row r="9" spans="2:11" ht="13.5" customHeight="1">
      <c r="B9" s="103" t="s">
        <v>84</v>
      </c>
      <c r="C9" s="318"/>
      <c r="D9" s="319"/>
      <c r="E9" s="239"/>
      <c r="F9" s="319"/>
      <c r="G9" s="319"/>
      <c r="H9" s="239"/>
      <c r="I9" s="320"/>
      <c r="J9" s="320"/>
      <c r="K9" s="321"/>
    </row>
    <row r="10" spans="2:11" ht="17.399999999999999" thickBot="1">
      <c r="B10" s="122" t="s">
        <v>289</v>
      </c>
      <c r="C10" s="259"/>
      <c r="D10" s="261"/>
      <c r="E10" s="261"/>
      <c r="F10" s="261"/>
      <c r="G10" s="261"/>
      <c r="H10" s="261"/>
      <c r="I10" s="261"/>
      <c r="J10" s="261"/>
      <c r="K10" s="324"/>
    </row>
    <row r="11" spans="2:11" s="5" customFormat="1" ht="13.8" thickTop="1">
      <c r="B11" s="119" t="s">
        <v>523</v>
      </c>
      <c r="C11" s="325">
        <f ca="1">IFERROR(IF(AND('Pt 3 MLR and Rebate Calculation'!$F$38&lt;&gt;"",'Pt 3 MLR and Rebate Calculation'!$F$38&gt;0),MIN('Pt 3 MLR and Rebate Calculation'!$F$38,'Pt 3 MLR and Rebate Calculation'!$F$34),'Pt 3 MLR and Rebate Calculation'!$F$34),"")</f>
        <v>0</v>
      </c>
      <c r="D11" s="326">
        <f ca="1">IFERROR(IF(AND('Pt 3 MLR and Rebate Calculation'!$J$38&lt;&gt;"",'Pt 3 MLR and Rebate Calculation'!$J$38&gt;0),MIN('Pt 3 MLR and Rebate Calculation'!$J$38,'Pt 3 MLR and Rebate Calculation'!$J$34),'Pt 3 MLR and Rebate Calculation'!$J$34),"")</f>
        <v>0</v>
      </c>
      <c r="E11" s="326">
        <f ca="1">IFERROR(IF(AND('Pt 3 MLR and Rebate Calculation'!$N$38&lt;&gt;"",'Pt 3 MLR and Rebate Calculation'!$N$38&gt;0),MIN('Pt 3 MLR and Rebate Calculation'!$N$38,'Pt 3 MLR and Rebate Calculation'!$N$34),'Pt 3 MLR and Rebate Calculation'!$N$34),"")</f>
        <v>0</v>
      </c>
      <c r="F11" s="326">
        <f ca="1">IFERROR(IF(AND('Pt 3 MLR and Rebate Calculation'!$R$38&lt;&gt;"",'Pt 3 MLR and Rebate Calculation'!$R$38&gt;0),MIN('Pt 3 MLR and Rebate Calculation'!$R$38,'Pt 3 MLR and Rebate Calculation'!$R$34),'Pt 3 MLR and Rebate Calculation'!$R$34),"")</f>
        <v>0</v>
      </c>
      <c r="G11" s="326">
        <f ca="1">IFERROR(IF(AND('Pt 3 MLR and Rebate Calculation'!$V$38&lt;&gt;"",'Pt 3 MLR and Rebate Calculation'!$V$38&gt;0),MIN('Pt 3 MLR and Rebate Calculation'!$V$38,'Pt 3 MLR and Rebate Calculation'!$V$34),'Pt 3 MLR and Rebate Calculation'!$V$34),"")</f>
        <v>0</v>
      </c>
      <c r="H11" s="326">
        <f ca="1">IFERROR(IF(AND('Pt 3 MLR and Rebate Calculation'!$Z$38&lt;&gt;"",'Pt 3 MLR and Rebate Calculation'!$Z$38&gt;0),MIN('Pt 3 MLR and Rebate Calculation'!$Z$38,'Pt 3 MLR and Rebate Calculation'!$Z$34),'Pt 3 MLR and Rebate Calculation'!$Z$34),"")</f>
        <v>0</v>
      </c>
      <c r="I11" s="327"/>
      <c r="J11" s="327"/>
      <c r="K11" s="328">
        <f ca="1">IFERROR(IF(AND('Pt 3 MLR and Rebate Calculation'!$AL$38&lt;&gt;"",'Pt 3 MLR and Rebate Calculation'!$AL$38&gt;0),MIN('Pt 3 MLR and Rebate Calculation'!$AL$38,'Pt 3 MLR and Rebate Calculation'!$AL$34),'Pt 3 MLR and Rebate Calculation'!$AL$34),"")</f>
        <v>0</v>
      </c>
    </row>
    <row r="12" spans="2:11">
      <c r="B12" s="120" t="s">
        <v>74</v>
      </c>
      <c r="C12" s="192"/>
      <c r="D12" s="196"/>
      <c r="E12" s="329"/>
      <c r="F12" s="330"/>
      <c r="G12" s="330"/>
      <c r="H12" s="330"/>
      <c r="I12" s="331"/>
      <c r="J12" s="331"/>
      <c r="K12" s="332"/>
    </row>
    <row r="13" spans="2:11">
      <c r="B13" s="120" t="s">
        <v>75</v>
      </c>
      <c r="C13" s="192"/>
      <c r="D13" s="196"/>
      <c r="E13" s="329"/>
      <c r="F13" s="330"/>
      <c r="G13" s="330"/>
      <c r="H13" s="330"/>
      <c r="I13" s="331"/>
      <c r="J13" s="331"/>
      <c r="K13" s="332"/>
    </row>
    <row r="14" spans="2:11">
      <c r="B14" s="120" t="s">
        <v>76</v>
      </c>
      <c r="C14" s="192"/>
      <c r="D14" s="196"/>
      <c r="E14" s="329"/>
      <c r="F14" s="330"/>
      <c r="G14" s="330"/>
      <c r="H14" s="330"/>
      <c r="I14" s="331"/>
      <c r="J14" s="331"/>
      <c r="K14" s="332"/>
    </row>
    <row r="15" spans="2:11" ht="17.399999999999999" thickBot="1">
      <c r="B15" s="122" t="s">
        <v>290</v>
      </c>
      <c r="C15" s="259"/>
      <c r="D15" s="261"/>
      <c r="E15" s="261"/>
      <c r="F15" s="261"/>
      <c r="G15" s="261"/>
      <c r="H15" s="261"/>
      <c r="I15" s="261"/>
      <c r="J15" s="261"/>
      <c r="K15" s="324"/>
    </row>
    <row r="16" spans="2:11" s="5" customFormat="1" ht="13.8" thickTop="1">
      <c r="B16" s="119" t="s">
        <v>179</v>
      </c>
      <c r="C16" s="217"/>
      <c r="D16" s="219"/>
      <c r="E16" s="333"/>
      <c r="F16" s="334"/>
      <c r="G16" s="334"/>
      <c r="H16" s="334"/>
      <c r="I16" s="327"/>
      <c r="J16" s="327"/>
      <c r="K16" s="335"/>
    </row>
    <row r="17" spans="2:12" s="5" customFormat="1">
      <c r="B17" s="120" t="s">
        <v>176</v>
      </c>
      <c r="C17" s="192"/>
      <c r="D17" s="196"/>
      <c r="E17" s="329"/>
      <c r="F17" s="330"/>
      <c r="G17" s="330"/>
      <c r="H17" s="330"/>
      <c r="I17" s="331"/>
      <c r="J17" s="331"/>
      <c r="K17" s="332"/>
    </row>
    <row r="18" spans="2:12" ht="26.4">
      <c r="B18" s="103" t="s">
        <v>180</v>
      </c>
      <c r="C18" s="336"/>
      <c r="D18" s="337"/>
      <c r="E18" s="338"/>
      <c r="F18" s="339"/>
      <c r="G18" s="337"/>
      <c r="H18" s="338"/>
      <c r="I18" s="340"/>
      <c r="J18" s="340"/>
      <c r="K18" s="341"/>
    </row>
    <row r="19" spans="2:12" ht="13.8" customHeight="1">
      <c r="B19" s="103" t="s">
        <v>181</v>
      </c>
      <c r="C19" s="342"/>
      <c r="D19" s="337"/>
      <c r="E19" s="338"/>
      <c r="F19" s="343"/>
      <c r="G19" s="337"/>
      <c r="H19" s="338"/>
      <c r="I19" s="340"/>
      <c r="J19" s="340"/>
      <c r="K19" s="344"/>
    </row>
    <row r="20" spans="2:12" ht="26.4">
      <c r="B20" s="103" t="s">
        <v>182</v>
      </c>
      <c r="C20" s="336"/>
      <c r="D20" s="337"/>
      <c r="E20" s="338"/>
      <c r="F20" s="339"/>
      <c r="G20" s="337"/>
      <c r="H20" s="338"/>
      <c r="I20" s="340"/>
      <c r="J20" s="340"/>
      <c r="K20" s="341"/>
    </row>
    <row r="21" spans="2:12" ht="13.8" customHeight="1">
      <c r="B21" s="103" t="s">
        <v>183</v>
      </c>
      <c r="C21" s="342"/>
      <c r="D21" s="337"/>
      <c r="E21" s="338"/>
      <c r="F21" s="343"/>
      <c r="G21" s="337"/>
      <c r="H21" s="338"/>
      <c r="I21" s="340"/>
      <c r="J21" s="340"/>
      <c r="K21" s="344"/>
    </row>
    <row r="22" spans="2:12" s="5" customFormat="1" ht="13.8" thickBot="1">
      <c r="B22" s="135" t="s">
        <v>184</v>
      </c>
      <c r="C22" s="269"/>
      <c r="D22" s="345"/>
      <c r="E22" s="346"/>
      <c r="F22" s="347"/>
      <c r="G22" s="347"/>
      <c r="H22" s="347"/>
      <c r="I22" s="348"/>
      <c r="J22" s="348"/>
      <c r="K22" s="349"/>
    </row>
    <row r="23" spans="2:12" s="5" customFormat="1" ht="99.9" customHeight="1">
      <c r="B23" s="94" t="s">
        <v>185</v>
      </c>
      <c r="C23" s="435"/>
      <c r="D23" s="436"/>
      <c r="E23" s="436"/>
      <c r="F23" s="436"/>
      <c r="G23" s="436"/>
      <c r="H23" s="436"/>
      <c r="I23" s="436"/>
      <c r="J23" s="436"/>
      <c r="K23" s="437"/>
    </row>
    <row r="24" spans="2:12" s="5" customFormat="1" ht="99.9" customHeight="1" thickBot="1">
      <c r="B24" s="93" t="s">
        <v>186</v>
      </c>
      <c r="C24" s="438"/>
      <c r="D24" s="439"/>
      <c r="E24" s="439"/>
      <c r="F24" s="439"/>
      <c r="G24" s="439"/>
      <c r="H24" s="439"/>
      <c r="I24" s="439"/>
      <c r="J24" s="439"/>
      <c r="K24" s="440"/>
      <c r="L24" s="2"/>
    </row>
    <row r="25" spans="2:12">
      <c r="I25" s="3"/>
    </row>
    <row r="26" spans="2:12" ht="13.5" customHeight="1">
      <c r="B26" s="37"/>
      <c r="C26" s="37"/>
      <c r="I26" s="3"/>
    </row>
    <row r="27" spans="2:12">
      <c r="I27" s="3"/>
    </row>
    <row r="28" spans="2:12" hidden="1">
      <c r="I28" s="3"/>
    </row>
    <row r="29" spans="2:12" hidden="1">
      <c r="I29" s="3"/>
    </row>
    <row r="30" spans="2:12" hidden="1">
      <c r="I30" s="3"/>
    </row>
    <row r="31" spans="2:12" hidden="1"/>
  </sheetData>
  <mergeCells count="2">
    <mergeCell ref="C23:K23"/>
    <mergeCell ref="C24:K24"/>
  </mergeCells>
  <phoneticPr fontId="23" type="noConversion"/>
  <conditionalFormatting sqref="C12:H14 D6:E9 G6:H9">
    <cfRule type="cellIs" dxfId="28" priority="14" stopIfTrue="1" operator="lessThan">
      <formula>0</formula>
    </cfRule>
  </conditionalFormatting>
  <conditionalFormatting sqref="K7">
    <cfRule type="cellIs" dxfId="27" priority="7" stopIfTrue="1" operator="lessThan">
      <formula>0</formula>
    </cfRule>
  </conditionalFormatting>
  <conditionalFormatting sqref="C7">
    <cfRule type="cellIs" dxfId="26" priority="11" stopIfTrue="1" operator="lessThan">
      <formula>0</formula>
    </cfRule>
  </conditionalFormatting>
  <conditionalFormatting sqref="C9">
    <cfRule type="cellIs" dxfId="25" priority="10" stopIfTrue="1" operator="lessThan">
      <formula>0</formula>
    </cfRule>
  </conditionalFormatting>
  <conditionalFormatting sqref="F9">
    <cfRule type="cellIs" dxfId="24" priority="9" stopIfTrue="1" operator="lessThan">
      <formula>0</formula>
    </cfRule>
  </conditionalFormatting>
  <conditionalFormatting sqref="K22">
    <cfRule type="cellIs" dxfId="23" priority="1" stopIfTrue="1" operator="lessThan">
      <formula>0</formula>
    </cfRule>
  </conditionalFormatting>
  <conditionalFormatting sqref="F7">
    <cfRule type="cellIs" dxfId="22" priority="8" stopIfTrue="1" operator="lessThan">
      <formula>0</formula>
    </cfRule>
  </conditionalFormatting>
  <conditionalFormatting sqref="K9">
    <cfRule type="cellIs" dxfId="21" priority="6" stopIfTrue="1" operator="lessThan">
      <formula>0</formula>
    </cfRule>
  </conditionalFormatting>
  <conditionalFormatting sqref="K12:K14">
    <cfRule type="cellIs" dxfId="20" priority="5" stopIfTrue="1" operator="lessThan">
      <formula>0</formula>
    </cfRule>
  </conditionalFormatting>
  <conditionalFormatting sqref="C16:H17">
    <cfRule type="cellIs" dxfId="19" priority="4" stopIfTrue="1" operator="lessThan">
      <formula>0</formula>
    </cfRule>
  </conditionalFormatting>
  <conditionalFormatting sqref="K16:K17">
    <cfRule type="cellIs" dxfId="18" priority="3" stopIfTrue="1" operator="lessThan">
      <formula>0</formula>
    </cfRule>
  </conditionalFormatting>
  <conditionalFormatting sqref="C22:H22">
    <cfRule type="cellIs" dxfId="17" priority="2" stopIfTrue="1" operator="lessThan">
      <formula>0</formula>
    </cfRule>
  </conditionalFormatting>
  <dataValidations count="4">
    <dataValidation showInputMessage="1" showErrorMessage="1" prompt="Accepts input from user" sqref="C23:K24"/>
    <dataValidation showInputMessage="1" showErrorMessage="1" prompt="Accepts input from user" sqref="K22 D6:E9 C7 C9 K20 C16:H18 G19:H22 D19:E22 F20 F22 C20 C22 F7 F9 G6:H9 C12:H14 K7 K9 K16:K18 K12:K14"/>
    <dataValidation allowBlank="1" showInputMessage="1" showErrorMessage="1" prompt="Does not accept input from user" sqref="I4:J22 C5:H5 C6 C8 F6 F8 C10:H10 C15:H15 F19 F21 C19 C21 K21 K19 K15 K10 K8 K5:K6"/>
    <dataValidation showInputMessage="1" showErrorMessage="1" prompt="Contains a formula" sqref="K11 K4 C4:H4 C11:H11"/>
  </dataValidations>
  <pageMargins left="0.25" right="0.25" top="0.5" bottom="0.35" header="0.3" footer="0.2"/>
  <pageSetup scale="44" fitToHeight="0" orientation="landscape" r:id="rId1"/>
  <headerFooter alignWithMargins="0">
    <oddFooter>&amp;L&amp;F &amp;C Page &amp;P of &amp;N&amp;R[&amp;A]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L218"/>
  <sheetViews>
    <sheetView topLeftCell="B1" zoomScale="80" zoomScaleNormal="80" workbookViewId="0">
      <selection activeCell="B1" sqref="B1"/>
    </sheetView>
  </sheetViews>
  <sheetFormatPr defaultColWidth="0" defaultRowHeight="13.2" zeroHeight="1"/>
  <cols>
    <col min="1" max="1" width="1.5546875" style="5" hidden="1" customWidth="1"/>
    <col min="2" max="2" width="81.44140625" style="3" customWidth="1"/>
    <col min="3" max="3" width="28.44140625" style="3" customWidth="1"/>
    <col min="4" max="4" width="12.109375" style="3" customWidth="1"/>
    <col min="5" max="5" width="12.109375" style="3" hidden="1" customWidth="1"/>
    <col min="6" max="6" width="3.44140625" style="3" hidden="1" customWidth="1"/>
    <col min="7" max="7" width="13.44140625" style="3" hidden="1" customWidth="1"/>
    <col min="8" max="8" width="14.109375" style="3" hidden="1" customWidth="1"/>
    <col min="9" max="9" width="4.44140625" style="3" hidden="1" customWidth="1"/>
    <col min="10" max="10" width="15.44140625" style="3" hidden="1" customWidth="1"/>
    <col min="11" max="11" width="18.109375" style="3" hidden="1" customWidth="1"/>
    <col min="12" max="12" width="12.44140625" style="3" hidden="1" customWidth="1"/>
    <col min="13" max="16384" width="9.44140625" style="3" hidden="1"/>
  </cols>
  <sheetData>
    <row r="1" spans="1:12" ht="19.2">
      <c r="B1" s="91" t="s">
        <v>359</v>
      </c>
    </row>
    <row r="2" spans="1:12" s="10" customFormat="1">
      <c r="B2" s="20"/>
      <c r="C2" s="15"/>
      <c r="D2" s="21"/>
      <c r="E2" s="22"/>
      <c r="F2" s="22"/>
      <c r="G2" s="21"/>
      <c r="H2" s="23"/>
      <c r="I2" s="23"/>
      <c r="J2" s="21"/>
      <c r="K2" s="24"/>
      <c r="L2" s="24"/>
    </row>
    <row r="3" spans="1:12" s="4" customFormat="1" ht="19.2">
      <c r="A3" s="8"/>
      <c r="B3" s="75" t="s">
        <v>294</v>
      </c>
      <c r="C3" s="74" t="s">
        <v>77</v>
      </c>
      <c r="D3" s="13"/>
      <c r="E3" s="13"/>
      <c r="F3" s="13"/>
      <c r="G3" s="13"/>
      <c r="H3" s="13"/>
      <c r="I3" s="14"/>
      <c r="J3" s="13"/>
      <c r="K3" s="13"/>
      <c r="L3" s="13"/>
    </row>
    <row r="4" spans="1:12" s="2" customFormat="1" ht="27" customHeight="1">
      <c r="A4" s="26"/>
      <c r="B4" s="58" t="s">
        <v>187</v>
      </c>
      <c r="C4" s="69"/>
      <c r="D4" s="27"/>
      <c r="E4" s="27"/>
      <c r="F4" s="27"/>
      <c r="G4" s="27"/>
      <c r="H4" s="27"/>
      <c r="I4" s="27"/>
      <c r="J4" s="27"/>
      <c r="K4" s="27"/>
    </row>
    <row r="5" spans="1:12" s="2" customFormat="1">
      <c r="B5" s="60"/>
      <c r="C5" s="60"/>
    </row>
    <row r="6" spans="1:12" s="5" customFormat="1" ht="24.75" customHeight="1">
      <c r="B6" s="58" t="s">
        <v>171</v>
      </c>
      <c r="C6" s="39"/>
      <c r="D6" s="40"/>
      <c r="E6" s="40"/>
      <c r="F6" s="40"/>
      <c r="G6" s="40"/>
      <c r="H6" s="40"/>
      <c r="I6" s="40"/>
      <c r="J6" s="40"/>
    </row>
    <row r="7" spans="1:12" s="5" customFormat="1">
      <c r="B7" s="51" t="s">
        <v>64</v>
      </c>
      <c r="C7" s="28"/>
      <c r="D7" s="29"/>
      <c r="E7" s="29"/>
      <c r="F7" s="29"/>
      <c r="G7" s="29"/>
      <c r="H7" s="29"/>
      <c r="I7" s="27"/>
      <c r="J7" s="27"/>
      <c r="K7" s="2"/>
    </row>
    <row r="8" spans="1:12" s="5" customFormat="1" ht="18" customHeight="1">
      <c r="B8" s="70"/>
      <c r="C8" s="28"/>
      <c r="D8" s="29"/>
      <c r="E8" s="29"/>
      <c r="F8" s="29"/>
      <c r="G8" s="29"/>
      <c r="H8" s="29"/>
      <c r="I8" s="27"/>
      <c r="J8" s="27"/>
      <c r="K8" s="2"/>
    </row>
    <row r="9" spans="1:12" s="5" customFormat="1" ht="18" customHeight="1">
      <c r="B9" s="70"/>
      <c r="C9" s="28"/>
      <c r="D9" s="29"/>
      <c r="E9" s="29"/>
      <c r="F9" s="29"/>
      <c r="G9" s="29"/>
      <c r="H9" s="29"/>
      <c r="I9" s="27"/>
      <c r="J9" s="27"/>
      <c r="K9" s="2"/>
    </row>
    <row r="10" spans="1:12" s="5" customFormat="1" ht="18" customHeight="1">
      <c r="B10" s="70"/>
      <c r="C10" s="28"/>
      <c r="D10" s="29"/>
      <c r="E10" s="29"/>
      <c r="F10" s="29"/>
      <c r="G10" s="29"/>
      <c r="H10" s="29"/>
      <c r="I10" s="27"/>
      <c r="J10" s="27"/>
      <c r="K10" s="2"/>
    </row>
    <row r="11" spans="1:12" s="5" customFormat="1" ht="18" customHeight="1">
      <c r="B11" s="70"/>
      <c r="C11" s="28"/>
      <c r="D11" s="29"/>
      <c r="E11" s="29"/>
      <c r="F11" s="29"/>
      <c r="G11" s="29"/>
      <c r="H11" s="29"/>
      <c r="I11" s="27"/>
      <c r="J11" s="27"/>
      <c r="K11" s="2"/>
    </row>
    <row r="12" spans="1:12" s="5" customFormat="1" ht="18" customHeight="1">
      <c r="B12" s="70"/>
      <c r="C12" s="28"/>
      <c r="D12" s="29"/>
      <c r="E12" s="29"/>
      <c r="F12" s="29"/>
      <c r="G12" s="29"/>
      <c r="H12" s="29"/>
      <c r="I12" s="27"/>
      <c r="J12" s="27"/>
      <c r="K12" s="2"/>
    </row>
    <row r="13" spans="1:12" s="5" customFormat="1" ht="18" customHeight="1">
      <c r="B13" s="70"/>
      <c r="C13" s="28"/>
      <c r="D13" s="29"/>
      <c r="E13" s="29"/>
      <c r="F13" s="29"/>
      <c r="G13" s="29"/>
      <c r="H13" s="29"/>
      <c r="I13" s="27"/>
      <c r="J13" s="27"/>
      <c r="K13" s="2"/>
    </row>
    <row r="14" spans="1:12" s="5" customFormat="1" ht="18" customHeight="1">
      <c r="B14" s="70"/>
      <c r="C14" s="28"/>
      <c r="D14" s="29"/>
      <c r="E14" s="29"/>
      <c r="F14" s="29"/>
      <c r="G14" s="29"/>
      <c r="H14" s="29"/>
      <c r="I14" s="27"/>
      <c r="J14" s="27"/>
      <c r="K14" s="2"/>
    </row>
    <row r="15" spans="1:12" s="5" customFormat="1" ht="18" customHeight="1">
      <c r="B15" s="70"/>
      <c r="C15" s="28"/>
      <c r="D15" s="29"/>
      <c r="E15" s="29"/>
      <c r="F15" s="29"/>
      <c r="G15" s="29"/>
      <c r="H15" s="29"/>
      <c r="I15" s="27"/>
      <c r="J15" s="27"/>
      <c r="K15" s="2"/>
    </row>
    <row r="16" spans="1:12" s="5" customFormat="1" ht="18" customHeight="1">
      <c r="B16" s="70"/>
      <c r="C16" s="28"/>
      <c r="D16" s="29"/>
      <c r="E16" s="29"/>
      <c r="F16" s="29"/>
      <c r="G16" s="29"/>
      <c r="H16" s="29"/>
      <c r="I16" s="27"/>
      <c r="J16" s="27"/>
      <c r="K16" s="2"/>
    </row>
    <row r="17" spans="2:11" s="5" customFormat="1" ht="18" customHeight="1">
      <c r="B17" s="70"/>
      <c r="C17" s="28"/>
      <c r="D17" s="29"/>
      <c r="E17" s="29"/>
      <c r="F17" s="29"/>
      <c r="G17" s="29"/>
      <c r="H17" s="29"/>
      <c r="I17" s="27"/>
      <c r="J17" s="27"/>
      <c r="K17" s="2"/>
    </row>
    <row r="18" spans="2:11" s="5" customFormat="1" ht="18" customHeight="1">
      <c r="B18" s="70"/>
      <c r="C18" s="28"/>
      <c r="D18" s="29"/>
      <c r="E18" s="29"/>
      <c r="F18" s="29"/>
      <c r="G18" s="29"/>
      <c r="H18" s="29"/>
      <c r="I18" s="27"/>
      <c r="J18" s="27"/>
      <c r="K18" s="2"/>
    </row>
    <row r="19" spans="2:11" s="2" customFormat="1">
      <c r="B19" s="60"/>
      <c r="C19" s="60"/>
    </row>
    <row r="20" spans="2:11" s="5" customFormat="1" ht="28.2" customHeight="1">
      <c r="B20" s="58" t="s">
        <v>172</v>
      </c>
      <c r="C20" s="39"/>
      <c r="D20" s="40"/>
      <c r="E20" s="40"/>
      <c r="F20" s="40"/>
      <c r="G20" s="40"/>
      <c r="H20" s="40"/>
      <c r="I20" s="40"/>
      <c r="J20" s="40"/>
    </row>
    <row r="21" spans="2:11" s="5" customFormat="1">
      <c r="B21" s="51" t="s">
        <v>64</v>
      </c>
      <c r="C21" s="29"/>
      <c r="D21" s="29"/>
      <c r="E21" s="29"/>
      <c r="F21" s="29"/>
      <c r="G21" s="29"/>
      <c r="H21" s="29"/>
      <c r="I21" s="29"/>
      <c r="J21" s="29"/>
    </row>
    <row r="22" spans="2:11" s="5" customFormat="1" ht="18.899999999999999" customHeight="1">
      <c r="B22" s="70"/>
      <c r="C22" s="29"/>
      <c r="D22" s="29"/>
      <c r="E22" s="29"/>
      <c r="F22" s="29"/>
      <c r="G22" s="29"/>
      <c r="H22" s="29"/>
      <c r="I22" s="29"/>
      <c r="J22" s="29"/>
    </row>
    <row r="23" spans="2:11" s="5" customFormat="1" ht="18.899999999999999" customHeight="1">
      <c r="B23" s="70"/>
      <c r="C23" s="29"/>
      <c r="D23" s="29"/>
      <c r="E23" s="29"/>
      <c r="F23" s="29"/>
      <c r="G23" s="29"/>
      <c r="H23" s="29"/>
      <c r="I23" s="29"/>
      <c r="J23" s="29"/>
    </row>
    <row r="24" spans="2:11" s="5" customFormat="1" ht="18.899999999999999" customHeight="1">
      <c r="B24" s="70"/>
      <c r="C24" s="29"/>
      <c r="D24" s="29"/>
      <c r="E24" s="29"/>
      <c r="F24" s="29"/>
      <c r="G24" s="29"/>
      <c r="H24" s="29"/>
      <c r="I24" s="29"/>
      <c r="J24" s="29"/>
    </row>
    <row r="25" spans="2:11" s="5" customFormat="1" ht="18.899999999999999" customHeight="1">
      <c r="B25" s="70"/>
      <c r="C25" s="29"/>
      <c r="D25" s="29"/>
      <c r="E25" s="29"/>
      <c r="F25" s="29"/>
      <c r="G25" s="29"/>
      <c r="H25" s="29"/>
      <c r="I25" s="29"/>
      <c r="J25" s="29"/>
    </row>
    <row r="26" spans="2:11" s="5" customFormat="1" ht="18.899999999999999" customHeight="1">
      <c r="B26" s="70"/>
      <c r="C26" s="29"/>
      <c r="D26" s="29"/>
      <c r="E26" s="29"/>
      <c r="F26" s="29"/>
      <c r="G26" s="29"/>
      <c r="H26" s="29"/>
      <c r="I26" s="29"/>
      <c r="J26" s="29"/>
    </row>
    <row r="27" spans="2:11" s="5" customFormat="1" ht="18.899999999999999" customHeight="1">
      <c r="B27" s="70"/>
      <c r="C27" s="29"/>
      <c r="D27" s="29"/>
      <c r="E27" s="29"/>
      <c r="F27" s="29"/>
      <c r="G27" s="29"/>
      <c r="H27" s="29"/>
      <c r="I27" s="29"/>
      <c r="J27" s="29"/>
    </row>
    <row r="28" spans="2:11" s="5" customFormat="1" ht="18.899999999999999" customHeight="1">
      <c r="B28" s="70"/>
      <c r="C28" s="29"/>
      <c r="D28" s="29"/>
      <c r="E28" s="29"/>
      <c r="F28" s="29"/>
      <c r="G28" s="29"/>
      <c r="H28" s="29"/>
      <c r="I28" s="29"/>
      <c r="J28" s="29"/>
    </row>
    <row r="29" spans="2:11" s="5" customFormat="1" ht="18.899999999999999" customHeight="1">
      <c r="B29" s="70"/>
      <c r="C29" s="29"/>
      <c r="D29" s="29"/>
      <c r="E29" s="29"/>
      <c r="F29" s="29"/>
      <c r="G29" s="29"/>
      <c r="H29" s="29"/>
      <c r="I29" s="29"/>
      <c r="J29" s="29"/>
    </row>
    <row r="30" spans="2:11" s="5" customFormat="1" ht="18.899999999999999" customHeight="1">
      <c r="B30" s="70"/>
      <c r="C30" s="29"/>
      <c r="D30" s="29"/>
      <c r="E30" s="29"/>
      <c r="F30" s="29"/>
      <c r="G30" s="29"/>
      <c r="H30" s="29"/>
      <c r="I30" s="29"/>
      <c r="J30" s="29"/>
    </row>
    <row r="31" spans="2:11" s="5" customFormat="1" ht="18.899999999999999" customHeight="1">
      <c r="B31" s="70"/>
      <c r="C31" s="29"/>
      <c r="D31" s="29"/>
      <c r="E31" s="29"/>
      <c r="F31" s="29"/>
      <c r="G31" s="29"/>
      <c r="H31" s="29"/>
      <c r="I31" s="29"/>
      <c r="J31" s="29"/>
    </row>
    <row r="32" spans="2:11" s="5" customFormat="1" ht="18.899999999999999" customHeight="1">
      <c r="B32" s="70"/>
      <c r="C32" s="29"/>
      <c r="D32" s="29"/>
      <c r="E32" s="29"/>
      <c r="F32" s="29"/>
      <c r="G32" s="29"/>
      <c r="H32" s="29"/>
      <c r="I32" s="29"/>
      <c r="J32" s="29"/>
    </row>
    <row r="33" spans="1:10" s="2" customFormat="1">
      <c r="B33" s="60"/>
      <c r="C33" s="60"/>
    </row>
    <row r="34" spans="1:10" s="5" customFormat="1" ht="45" customHeight="1">
      <c r="B34" s="53" t="s">
        <v>174</v>
      </c>
      <c r="C34" s="54"/>
      <c r="D34" s="40"/>
      <c r="E34" s="40"/>
      <c r="F34" s="40"/>
      <c r="G34" s="40"/>
      <c r="H34" s="40"/>
      <c r="I34" s="40"/>
    </row>
    <row r="35" spans="1:10" s="5" customFormat="1">
      <c r="B35" s="140" t="s">
        <v>78</v>
      </c>
      <c r="C35" s="141" t="s">
        <v>79</v>
      </c>
      <c r="D35" s="40"/>
      <c r="E35" s="40"/>
      <c r="F35" s="40"/>
      <c r="G35" s="40"/>
      <c r="H35" s="40"/>
      <c r="I35" s="40"/>
      <c r="J35" s="40"/>
    </row>
    <row r="36" spans="1:10" s="5" customFormat="1" ht="18" customHeight="1">
      <c r="B36" s="350"/>
      <c r="C36" s="351"/>
      <c r="D36" s="40"/>
      <c r="E36" s="40"/>
      <c r="F36" s="40"/>
      <c r="G36" s="40"/>
      <c r="H36" s="40"/>
      <c r="I36" s="40"/>
    </row>
    <row r="37" spans="1:10" s="5" customFormat="1" ht="18" customHeight="1">
      <c r="B37" s="350"/>
      <c r="C37" s="351"/>
      <c r="D37" s="40"/>
      <c r="E37" s="40"/>
      <c r="F37" s="40"/>
      <c r="G37" s="40"/>
      <c r="H37" s="40"/>
      <c r="I37" s="40"/>
    </row>
    <row r="38" spans="1:10" s="5" customFormat="1" ht="18" customHeight="1">
      <c r="B38" s="350"/>
      <c r="C38" s="351"/>
      <c r="D38" s="40"/>
      <c r="E38" s="40"/>
      <c r="F38" s="40"/>
      <c r="G38" s="40"/>
      <c r="H38" s="40"/>
      <c r="I38" s="40"/>
    </row>
    <row r="39" spans="1:10" s="5" customFormat="1" ht="18" customHeight="1">
      <c r="B39" s="350"/>
      <c r="C39" s="351"/>
      <c r="D39" s="40"/>
      <c r="E39" s="40"/>
      <c r="F39" s="40"/>
      <c r="G39" s="40"/>
      <c r="H39" s="40"/>
      <c r="I39" s="40"/>
    </row>
    <row r="40" spans="1:10" s="5" customFormat="1" ht="18" customHeight="1">
      <c r="B40" s="350"/>
      <c r="C40" s="351"/>
      <c r="D40" s="40"/>
      <c r="E40" s="40"/>
      <c r="F40" s="40"/>
      <c r="G40" s="40"/>
      <c r="H40" s="40"/>
      <c r="I40" s="40"/>
    </row>
    <row r="41" spans="1:10" s="5" customFormat="1" ht="18" customHeight="1">
      <c r="B41" s="350"/>
      <c r="C41" s="351"/>
      <c r="D41" s="40"/>
      <c r="E41" s="40"/>
      <c r="F41" s="40"/>
      <c r="G41" s="40"/>
      <c r="H41" s="40"/>
      <c r="I41" s="40"/>
    </row>
    <row r="42" spans="1:10" s="5" customFormat="1" ht="18" customHeight="1">
      <c r="A42" s="11"/>
      <c r="B42" s="350"/>
      <c r="C42" s="351"/>
      <c r="D42" s="40"/>
      <c r="E42" s="40"/>
      <c r="F42" s="40"/>
      <c r="G42" s="40"/>
      <c r="H42" s="40"/>
      <c r="I42" s="40"/>
    </row>
    <row r="43" spans="1:10" s="5" customFormat="1" ht="18" customHeight="1">
      <c r="B43" s="350"/>
      <c r="C43" s="351"/>
      <c r="D43" s="40"/>
      <c r="E43" s="40"/>
      <c r="F43" s="40"/>
      <c r="G43" s="40"/>
      <c r="H43" s="40"/>
      <c r="I43" s="40"/>
    </row>
    <row r="44" spans="1:10" s="5" customFormat="1" ht="18" customHeight="1">
      <c r="B44" s="350"/>
      <c r="C44" s="351"/>
      <c r="D44" s="40"/>
      <c r="E44" s="40"/>
      <c r="F44" s="40"/>
      <c r="G44" s="40"/>
      <c r="H44" s="40"/>
      <c r="I44" s="40"/>
    </row>
    <row r="45" spans="1:10" s="5" customFormat="1" ht="18" customHeight="1">
      <c r="B45" s="350"/>
      <c r="C45" s="351"/>
      <c r="D45" s="40"/>
      <c r="E45" s="40"/>
      <c r="F45" s="40"/>
      <c r="G45" s="40"/>
      <c r="H45" s="40"/>
      <c r="I45" s="40"/>
    </row>
    <row r="46" spans="1:10" s="5" customFormat="1" ht="18" customHeight="1">
      <c r="B46" s="352"/>
      <c r="C46" s="353"/>
      <c r="D46" s="40"/>
      <c r="E46" s="40"/>
      <c r="F46" s="40"/>
      <c r="G46" s="40"/>
      <c r="H46" s="40"/>
      <c r="I46" s="40"/>
    </row>
    <row r="47" spans="1:10" s="2" customFormat="1">
      <c r="B47" s="60"/>
      <c r="C47" s="60"/>
    </row>
    <row r="48" spans="1:10" s="5" customFormat="1" ht="39.6">
      <c r="B48" s="55" t="s">
        <v>173</v>
      </c>
      <c r="C48" s="56"/>
      <c r="D48" s="39"/>
      <c r="E48" s="40"/>
      <c r="F48" s="40"/>
      <c r="G48" s="40"/>
      <c r="H48" s="40"/>
      <c r="I48" s="40"/>
    </row>
    <row r="49" spans="2:10" s="5" customFormat="1">
      <c r="B49" s="140" t="s">
        <v>102</v>
      </c>
      <c r="C49" s="141" t="s">
        <v>80</v>
      </c>
      <c r="D49" s="27"/>
      <c r="E49" s="27"/>
      <c r="F49" s="27"/>
      <c r="G49" s="27"/>
      <c r="H49" s="27"/>
      <c r="I49" s="27"/>
      <c r="J49" s="27"/>
    </row>
    <row r="50" spans="2:10" s="5" customFormat="1" ht="18" customHeight="1">
      <c r="B50" s="354"/>
      <c r="C50" s="355"/>
      <c r="D50" s="52"/>
      <c r="E50" s="27"/>
      <c r="F50" s="27"/>
      <c r="G50" s="27"/>
      <c r="H50" s="27"/>
      <c r="I50" s="27"/>
      <c r="J50" s="27"/>
    </row>
    <row r="51" spans="2:10" s="5" customFormat="1" ht="18" customHeight="1">
      <c r="B51" s="354"/>
      <c r="C51" s="355"/>
      <c r="D51" s="52"/>
      <c r="E51" s="27"/>
      <c r="F51" s="27"/>
      <c r="G51" s="27"/>
      <c r="H51" s="27"/>
      <c r="I51" s="27"/>
      <c r="J51" s="27"/>
    </row>
    <row r="52" spans="2:10" s="5" customFormat="1" ht="18" customHeight="1">
      <c r="B52" s="354"/>
      <c r="C52" s="355"/>
      <c r="D52" s="52"/>
      <c r="E52" s="27"/>
      <c r="F52" s="27"/>
      <c r="G52" s="27"/>
      <c r="H52" s="27"/>
      <c r="I52" s="27"/>
      <c r="J52" s="27"/>
    </row>
    <row r="53" spans="2:10" s="5" customFormat="1" ht="18" customHeight="1">
      <c r="B53" s="354"/>
      <c r="C53" s="355"/>
      <c r="D53" s="52"/>
      <c r="E53" s="27"/>
      <c r="F53" s="27"/>
      <c r="G53" s="27"/>
      <c r="H53" s="27"/>
      <c r="I53" s="27"/>
      <c r="J53" s="27"/>
    </row>
    <row r="54" spans="2:10" s="5" customFormat="1" ht="18" customHeight="1">
      <c r="B54" s="354"/>
      <c r="C54" s="355"/>
      <c r="D54" s="52"/>
      <c r="E54" s="27"/>
      <c r="F54" s="27"/>
      <c r="G54" s="27"/>
      <c r="H54" s="27"/>
      <c r="I54" s="27"/>
      <c r="J54" s="27"/>
    </row>
    <row r="55" spans="2:10" s="5" customFormat="1" ht="18" customHeight="1">
      <c r="B55" s="354"/>
      <c r="C55" s="355"/>
      <c r="D55" s="52"/>
      <c r="E55" s="27"/>
      <c r="F55" s="27"/>
      <c r="G55" s="27"/>
      <c r="H55" s="27"/>
      <c r="I55" s="27"/>
      <c r="J55" s="27"/>
    </row>
    <row r="56" spans="2:10" s="5" customFormat="1" ht="18" customHeight="1">
      <c r="B56" s="354"/>
      <c r="C56" s="355"/>
      <c r="D56" s="52"/>
      <c r="E56" s="27"/>
      <c r="F56" s="27"/>
      <c r="G56" s="27"/>
      <c r="H56" s="27"/>
      <c r="I56" s="27"/>
      <c r="J56" s="27"/>
    </row>
    <row r="57" spans="2:10" s="5" customFormat="1" ht="18" customHeight="1">
      <c r="B57" s="354"/>
      <c r="C57" s="355"/>
      <c r="D57" s="52"/>
      <c r="E57" s="27"/>
      <c r="F57" s="27"/>
      <c r="G57" s="27"/>
      <c r="H57" s="27"/>
      <c r="I57" s="27"/>
      <c r="J57" s="27"/>
    </row>
    <row r="58" spans="2:10" s="5" customFormat="1" ht="18" customHeight="1">
      <c r="B58" s="354"/>
      <c r="C58" s="355"/>
      <c r="D58" s="52"/>
      <c r="E58" s="27"/>
      <c r="F58" s="27"/>
      <c r="G58" s="27"/>
      <c r="H58" s="27"/>
      <c r="I58" s="27"/>
      <c r="J58" s="27"/>
    </row>
    <row r="59" spans="2:10" s="5" customFormat="1" ht="18" customHeight="1">
      <c r="B59" s="356"/>
      <c r="C59" s="357"/>
      <c r="D59" s="52"/>
      <c r="E59" s="27"/>
      <c r="F59" s="27"/>
      <c r="G59" s="27"/>
      <c r="H59" s="27"/>
      <c r="I59" s="27"/>
      <c r="J59" s="27"/>
    </row>
    <row r="60" spans="2:10" s="2" customFormat="1">
      <c r="B60" s="60"/>
      <c r="C60" s="60"/>
    </row>
    <row r="61" spans="2:10" s="5" customFormat="1" ht="74.099999999999994" customHeight="1">
      <c r="B61" s="59" t="s">
        <v>175</v>
      </c>
      <c r="C61" s="27"/>
      <c r="D61" s="27"/>
      <c r="E61" s="27"/>
      <c r="F61" s="27"/>
      <c r="G61" s="27"/>
      <c r="H61" s="27"/>
    </row>
    <row r="62" spans="2:10" s="5" customFormat="1" ht="19.5" customHeight="1">
      <c r="B62" s="71"/>
      <c r="C62" s="29"/>
      <c r="D62" s="29"/>
      <c r="E62" s="29"/>
      <c r="F62" s="29"/>
      <c r="G62" s="29"/>
      <c r="H62" s="29"/>
    </row>
    <row r="63" spans="2:10" s="5" customFormat="1" ht="19.5" customHeight="1">
      <c r="B63" s="71"/>
      <c r="C63" s="29"/>
      <c r="D63" s="29"/>
      <c r="E63" s="29"/>
      <c r="F63" s="29"/>
      <c r="G63" s="29"/>
      <c r="H63" s="29"/>
    </row>
    <row r="64" spans="2:10" s="5" customFormat="1" ht="19.5" customHeight="1">
      <c r="B64" s="71"/>
      <c r="C64" s="29"/>
      <c r="D64" s="29"/>
      <c r="E64" s="29"/>
      <c r="F64" s="29"/>
      <c r="G64" s="29"/>
      <c r="H64" s="29"/>
    </row>
    <row r="65" spans="1:3">
      <c r="B65" s="7"/>
    </row>
    <row r="66" spans="1:3" hidden="1">
      <c r="B66" s="30"/>
      <c r="C66" s="30"/>
    </row>
    <row r="67" spans="1:3" hidden="1">
      <c r="A67" s="30"/>
      <c r="B67" s="37"/>
      <c r="C67" s="37"/>
    </row>
    <row r="68" spans="1:3" hidden="1">
      <c r="A68" s="30"/>
      <c r="B68" s="30"/>
      <c r="C68" s="4"/>
    </row>
    <row r="69" spans="1:3" hidden="1">
      <c r="B69" s="30"/>
      <c r="C69" s="4"/>
    </row>
    <row r="70" spans="1:3" hidden="1">
      <c r="B70" s="37"/>
      <c r="C70" s="37"/>
    </row>
    <row r="71" spans="1:3" ht="13.5" hidden="1" customHeight="1">
      <c r="B71" s="37"/>
      <c r="C71" s="37"/>
    </row>
    <row r="72" spans="1:3" hidden="1">
      <c r="B72" s="7"/>
    </row>
    <row r="73" spans="1:3" hidden="1">
      <c r="B73" s="7"/>
    </row>
    <row r="74" spans="1:3" hidden="1">
      <c r="B74" s="7"/>
    </row>
    <row r="75" spans="1:3" hidden="1">
      <c r="B75" s="7"/>
    </row>
    <row r="76" spans="1:3" hidden="1">
      <c r="B76" s="7"/>
    </row>
    <row r="77" spans="1:3" hidden="1">
      <c r="B77" s="7"/>
    </row>
    <row r="78" spans="1:3" hidden="1">
      <c r="B78" s="7"/>
    </row>
    <row r="79" spans="1:3" hidden="1">
      <c r="B79" s="7"/>
    </row>
    <row r="80" spans="1:3" hidden="1">
      <c r="B80" s="7"/>
    </row>
    <row r="81" spans="2:2" hidden="1">
      <c r="B81" s="7"/>
    </row>
    <row r="82" spans="2:2" hidden="1">
      <c r="B82" s="7"/>
    </row>
    <row r="83" spans="2:2" hidden="1">
      <c r="B83" s="7"/>
    </row>
    <row r="84" spans="2:2" hidden="1">
      <c r="B84" s="7"/>
    </row>
    <row r="85" spans="2:2" hidden="1">
      <c r="B85" s="7"/>
    </row>
    <row r="86" spans="2:2" hidden="1">
      <c r="B86" s="7"/>
    </row>
    <row r="87" spans="2:2" hidden="1">
      <c r="B87" s="7"/>
    </row>
    <row r="88" spans="2:2" hidden="1">
      <c r="B88" s="7"/>
    </row>
    <row r="89" spans="2:2" hidden="1">
      <c r="B89" s="7"/>
    </row>
    <row r="90" spans="2:2" hidden="1">
      <c r="B90" s="7"/>
    </row>
    <row r="91" spans="2:2" hidden="1">
      <c r="B91" s="7"/>
    </row>
    <row r="92" spans="2:2" hidden="1">
      <c r="B92" s="7"/>
    </row>
    <row r="93" spans="2:2" hidden="1">
      <c r="B93" s="7"/>
    </row>
    <row r="94" spans="2:2" hidden="1">
      <c r="B94" s="7"/>
    </row>
    <row r="95" spans="2:2" hidden="1">
      <c r="B95" s="7"/>
    </row>
    <row r="96" spans="2:2" hidden="1">
      <c r="B96" s="7"/>
    </row>
    <row r="97" spans="2:2" hidden="1">
      <c r="B97" s="7"/>
    </row>
    <row r="98" spans="2:2" hidden="1">
      <c r="B98" s="7"/>
    </row>
    <row r="99" spans="2:2" hidden="1">
      <c r="B99" s="7"/>
    </row>
    <row r="100" spans="2:2" hidden="1">
      <c r="B100" s="7"/>
    </row>
    <row r="101" spans="2:2" hidden="1">
      <c r="B101" s="7"/>
    </row>
    <row r="102" spans="2:2" hidden="1">
      <c r="B102" s="7"/>
    </row>
    <row r="103" spans="2:2" hidden="1">
      <c r="B103" s="7"/>
    </row>
    <row r="104" spans="2:2" hidden="1">
      <c r="B104" s="7"/>
    </row>
    <row r="105" spans="2:2" hidden="1">
      <c r="B105" s="7"/>
    </row>
    <row r="106" spans="2:2" hidden="1">
      <c r="B106" s="7"/>
    </row>
    <row r="107" spans="2:2" hidden="1">
      <c r="B107" s="7"/>
    </row>
    <row r="108" spans="2:2" hidden="1">
      <c r="B108" s="7"/>
    </row>
    <row r="109" spans="2:2" hidden="1">
      <c r="B109" s="7"/>
    </row>
    <row r="110" spans="2:2" hidden="1">
      <c r="B110" s="7"/>
    </row>
    <row r="111" spans="2:2" hidden="1">
      <c r="B111" s="7"/>
    </row>
    <row r="112" spans="2:2" hidden="1">
      <c r="B112" s="7"/>
    </row>
    <row r="113" spans="2:2" hidden="1">
      <c r="B113" s="7"/>
    </row>
    <row r="114" spans="2:2" hidden="1">
      <c r="B114" s="7"/>
    </row>
    <row r="115" spans="2:2" hidden="1">
      <c r="B115" s="7"/>
    </row>
    <row r="116" spans="2:2" hidden="1">
      <c r="B116" s="7"/>
    </row>
    <row r="117" spans="2:2" hidden="1">
      <c r="B117" s="7"/>
    </row>
    <row r="118" spans="2:2" hidden="1">
      <c r="B118" s="7"/>
    </row>
    <row r="119" spans="2:2" hidden="1">
      <c r="B119" s="7"/>
    </row>
    <row r="120" spans="2:2" hidden="1">
      <c r="B120" s="7"/>
    </row>
    <row r="121" spans="2:2" hidden="1">
      <c r="B121" s="7"/>
    </row>
    <row r="122" spans="2:2" hidden="1">
      <c r="B122" s="7"/>
    </row>
    <row r="123" spans="2:2" hidden="1">
      <c r="B123" s="7"/>
    </row>
    <row r="124" spans="2:2" hidden="1">
      <c r="B124" s="7"/>
    </row>
    <row r="125" spans="2:2" hidden="1">
      <c r="B125" s="7"/>
    </row>
    <row r="126" spans="2:2" hidden="1">
      <c r="B126" s="7"/>
    </row>
    <row r="127" spans="2:2" hidden="1">
      <c r="B127" s="7"/>
    </row>
    <row r="128" spans="2:2" hidden="1">
      <c r="B128" s="7"/>
    </row>
    <row r="129" spans="2:2" hidden="1">
      <c r="B129" s="7"/>
    </row>
    <row r="130" spans="2:2" hidden="1">
      <c r="B130" s="7"/>
    </row>
    <row r="131" spans="2:2" hidden="1">
      <c r="B131" s="7"/>
    </row>
    <row r="132" spans="2:2" hidden="1">
      <c r="B132" s="7"/>
    </row>
    <row r="133" spans="2:2" hidden="1">
      <c r="B133" s="7"/>
    </row>
    <row r="134" spans="2:2" hidden="1">
      <c r="B134" s="7"/>
    </row>
    <row r="135" spans="2:2" hidden="1">
      <c r="B135" s="7"/>
    </row>
    <row r="136" spans="2:2" hidden="1">
      <c r="B136" s="7"/>
    </row>
    <row r="137" spans="2:2" hidden="1">
      <c r="B137" s="7"/>
    </row>
    <row r="138" spans="2:2" hidden="1">
      <c r="B138" s="7"/>
    </row>
    <row r="139" spans="2:2" hidden="1">
      <c r="B139" s="7"/>
    </row>
    <row r="140" spans="2:2" hidden="1">
      <c r="B140" s="7"/>
    </row>
    <row r="141" spans="2:2" hidden="1">
      <c r="B141" s="7"/>
    </row>
    <row r="142" spans="2:2" hidden="1">
      <c r="B142" s="7"/>
    </row>
    <row r="143" spans="2:2" hidden="1">
      <c r="B143" s="7"/>
    </row>
    <row r="144" spans="2:2" hidden="1">
      <c r="B144" s="7"/>
    </row>
    <row r="145" spans="2:5" hidden="1">
      <c r="B145" s="7"/>
    </row>
    <row r="146" spans="2:5" hidden="1">
      <c r="B146" s="7"/>
    </row>
    <row r="147" spans="2:5" hidden="1">
      <c r="B147" s="7"/>
    </row>
    <row r="148" spans="2:5" hidden="1">
      <c r="B148" s="7"/>
    </row>
    <row r="149" spans="2:5" hidden="1">
      <c r="B149" s="7"/>
    </row>
    <row r="150" spans="2:5" hidden="1">
      <c r="B150" s="7"/>
    </row>
    <row r="151" spans="2:5" hidden="1">
      <c r="B151" s="7"/>
    </row>
    <row r="152" spans="2:5" hidden="1">
      <c r="B152" s="7"/>
    </row>
    <row r="153" spans="2:5" hidden="1">
      <c r="B153" s="7"/>
    </row>
    <row r="154" spans="2:5" hidden="1">
      <c r="B154" s="7"/>
    </row>
    <row r="155" spans="2:5" hidden="1">
      <c r="B155" s="7"/>
    </row>
    <row r="156" spans="2:5" hidden="1">
      <c r="B156" s="7"/>
    </row>
    <row r="157" spans="2:5" hidden="1">
      <c r="B157" s="7"/>
    </row>
    <row r="158" spans="2:5" hidden="1">
      <c r="B158" s="7"/>
      <c r="E158" s="57"/>
    </row>
    <row r="159" spans="2:5" hidden="1">
      <c r="B159" s="7"/>
      <c r="E159" s="57"/>
    </row>
    <row r="160" spans="2:5" hidden="1">
      <c r="B160" s="7"/>
    </row>
    <row r="161" spans="2:2" hidden="1">
      <c r="B161" s="7"/>
    </row>
    <row r="162" spans="2:2" hidden="1">
      <c r="B162" s="7"/>
    </row>
    <row r="163" spans="2:2" hidden="1">
      <c r="B163" s="7"/>
    </row>
    <row r="164" spans="2:2" hidden="1">
      <c r="B164" s="7"/>
    </row>
    <row r="165" spans="2:2" hidden="1">
      <c r="B165" s="7"/>
    </row>
    <row r="166" spans="2:2" hidden="1">
      <c r="B166" s="7"/>
    </row>
    <row r="167" spans="2:2" hidden="1">
      <c r="B167" s="7"/>
    </row>
    <row r="168" spans="2:2" hidden="1">
      <c r="B168" s="7"/>
    </row>
    <row r="169" spans="2:2" hidden="1">
      <c r="B169" s="7"/>
    </row>
    <row r="170" spans="2:2" hidden="1">
      <c r="B170" s="7"/>
    </row>
    <row r="171" spans="2:2" hidden="1">
      <c r="B171" s="7"/>
    </row>
    <row r="172" spans="2:2" hidden="1">
      <c r="B172" s="7"/>
    </row>
    <row r="173" spans="2:2" hidden="1">
      <c r="B173" s="7"/>
    </row>
    <row r="174" spans="2:2" hidden="1">
      <c r="B174" s="7"/>
    </row>
    <row r="175" spans="2:2" hidden="1">
      <c r="B175" s="7"/>
    </row>
    <row r="176" spans="2:2" hidden="1">
      <c r="B176" s="7"/>
    </row>
    <row r="177" spans="2:2" hidden="1">
      <c r="B177" s="7"/>
    </row>
    <row r="178" spans="2:2" hidden="1">
      <c r="B178" s="7"/>
    </row>
    <row r="179" spans="2:2" hidden="1">
      <c r="B179" s="7"/>
    </row>
    <row r="180" spans="2:2" hidden="1">
      <c r="B180" s="7"/>
    </row>
    <row r="181" spans="2:2" hidden="1">
      <c r="B181" s="7"/>
    </row>
    <row r="182" spans="2:2" hidden="1">
      <c r="B182" s="7"/>
    </row>
    <row r="183" spans="2:2" hidden="1">
      <c r="B183" s="7"/>
    </row>
    <row r="184" spans="2:2" hidden="1">
      <c r="B184" s="7"/>
    </row>
    <row r="185" spans="2:2" hidden="1">
      <c r="B185" s="7"/>
    </row>
    <row r="186" spans="2:2" hidden="1">
      <c r="B186" s="7"/>
    </row>
    <row r="187" spans="2:2" hidden="1">
      <c r="B187" s="7"/>
    </row>
    <row r="188" spans="2:2" hidden="1">
      <c r="B188" s="7"/>
    </row>
    <row r="189" spans="2:2" hidden="1">
      <c r="B189" s="7"/>
    </row>
    <row r="190" spans="2:2" hidden="1">
      <c r="B190" s="7"/>
    </row>
    <row r="191" spans="2:2" hidden="1">
      <c r="B191" s="7"/>
    </row>
    <row r="192" spans="2:2" hidden="1">
      <c r="B192" s="7"/>
    </row>
    <row r="193" spans="2:2" hidden="1">
      <c r="B193" s="7"/>
    </row>
    <row r="194" spans="2:2" hidden="1">
      <c r="B194" s="7"/>
    </row>
    <row r="195" spans="2:2" hidden="1">
      <c r="B195" s="7"/>
    </row>
    <row r="196" spans="2:2" hidden="1">
      <c r="B196" s="7"/>
    </row>
    <row r="197" spans="2:2" hidden="1">
      <c r="B197" s="1"/>
    </row>
    <row r="198" spans="2:2" hidden="1">
      <c r="B198" s="7"/>
    </row>
    <row r="199" spans="2:2" hidden="1">
      <c r="B199" s="7"/>
    </row>
    <row r="200" spans="2:2" hidden="1">
      <c r="B200" s="7"/>
    </row>
    <row r="201" spans="2:2" hidden="1">
      <c r="B201" s="7"/>
    </row>
    <row r="202" spans="2:2" hidden="1">
      <c r="B202" s="7"/>
    </row>
    <row r="203" spans="2:2" hidden="1">
      <c r="B203" s="7"/>
    </row>
    <row r="204" spans="2:2" hidden="1"/>
    <row r="205" spans="2:2" hidden="1">
      <c r="B205" s="1"/>
    </row>
    <row r="206" spans="2:2" hidden="1">
      <c r="B206" s="7"/>
    </row>
    <row r="207" spans="2:2" hidden="1">
      <c r="B207" s="7"/>
    </row>
    <row r="208" spans="2:2" hidden="1">
      <c r="B208" s="7"/>
    </row>
    <row r="209" spans="2:3" hidden="1">
      <c r="B209" s="7"/>
    </row>
    <row r="210" spans="2:3" hidden="1">
      <c r="B210" s="7"/>
    </row>
    <row r="211" spans="2:3" hidden="1">
      <c r="B211" s="7"/>
    </row>
    <row r="212" spans="2:3" hidden="1"/>
    <row r="213" spans="2:3" hidden="1"/>
    <row r="214" spans="2:3" hidden="1">
      <c r="B214" s="16"/>
      <c r="C214" s="1"/>
    </row>
    <row r="215" spans="2:3" hidden="1">
      <c r="B215" s="17"/>
    </row>
    <row r="216" spans="2:3" hidden="1">
      <c r="B216" s="16"/>
    </row>
    <row r="217" spans="2:3" hidden="1">
      <c r="B217" s="16"/>
    </row>
    <row r="218" spans="2:3" hidden="1">
      <c r="B218" s="16"/>
    </row>
  </sheetData>
  <dataValidations count="1">
    <dataValidation showInputMessage="1" showErrorMessage="1" prompt="Accepts input from user" sqref="C4 B8:B18 B22:B32 B36:C46 B50:C59 B62:B64"/>
  </dataValidations>
  <printOptions horizontalCentered="1"/>
  <pageMargins left="0.2" right="0.2" top="0.25" bottom="0.25" header="0.3" footer="0.3"/>
  <pageSetup scale="5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59999389629810485"/>
  </sheetPr>
  <dimension ref="A1:AQ44"/>
  <sheetViews>
    <sheetView zoomScale="80" zoomScaleNormal="80" workbookViewId="0">
      <pane xSplit="2" ySplit="2" topLeftCell="C3" activePane="bottomRight" state="frozen"/>
      <selection activeCell="B1" sqref="B1"/>
      <selection pane="topRight" activeCell="C1" sqref="C1"/>
      <selection pane="bottomLeft" activeCell="B3" sqref="B3"/>
      <selection pane="bottomRight" activeCell="C3" sqref="C3"/>
    </sheetView>
  </sheetViews>
  <sheetFormatPr defaultColWidth="0" defaultRowHeight="13.2"/>
  <cols>
    <col min="1" max="1" width="5.88671875" style="19" hidden="1" customWidth="1"/>
    <col min="2" max="2" width="74.109375" style="18" customWidth="1"/>
    <col min="3" max="13" width="19.44140625" style="18" customWidth="1"/>
    <col min="14" max="14" width="19.44140625" style="3" customWidth="1"/>
    <col min="15" max="40" width="19.44140625" style="18" customWidth="1"/>
    <col min="41" max="43" width="9.44140625" style="18" customWidth="1"/>
    <col min="44" max="16384" width="9.44140625" style="18" hidden="1"/>
  </cols>
  <sheetData>
    <row r="1" spans="1:40" ht="19.2">
      <c r="B1" s="91" t="s">
        <v>423</v>
      </c>
      <c r="E1" s="376"/>
    </row>
    <row r="2" spans="1:40" ht="13.8" thickBot="1"/>
    <row r="3" spans="1:40" s="19" customFormat="1" ht="69">
      <c r="B3" s="111" t="s">
        <v>422</v>
      </c>
      <c r="C3" s="113" t="s">
        <v>297</v>
      </c>
      <c r="D3" s="114" t="s">
        <v>298</v>
      </c>
      <c r="E3" s="114" t="s">
        <v>299</v>
      </c>
      <c r="F3" s="114" t="s">
        <v>300</v>
      </c>
      <c r="G3" s="115" t="s">
        <v>301</v>
      </c>
      <c r="H3" s="113" t="s">
        <v>302</v>
      </c>
      <c r="I3" s="114" t="s">
        <v>303</v>
      </c>
      <c r="J3" s="114" t="s">
        <v>304</v>
      </c>
      <c r="K3" s="114" t="s">
        <v>305</v>
      </c>
      <c r="L3" s="115" t="s">
        <v>306</v>
      </c>
      <c r="M3" s="113" t="s">
        <v>307</v>
      </c>
      <c r="N3" s="114" t="s">
        <v>308</v>
      </c>
      <c r="O3" s="114" t="s">
        <v>309</v>
      </c>
      <c r="P3" s="114" t="s">
        <v>310</v>
      </c>
      <c r="Q3" s="113" t="s">
        <v>311</v>
      </c>
      <c r="R3" s="114" t="s">
        <v>312</v>
      </c>
      <c r="S3" s="114" t="s">
        <v>313</v>
      </c>
      <c r="T3" s="114" t="s">
        <v>314</v>
      </c>
      <c r="U3" s="113" t="s">
        <v>315</v>
      </c>
      <c r="V3" s="114" t="s">
        <v>316</v>
      </c>
      <c r="W3" s="114" t="s">
        <v>317</v>
      </c>
      <c r="X3" s="114" t="s">
        <v>356</v>
      </c>
      <c r="Y3" s="113" t="s">
        <v>318</v>
      </c>
      <c r="Z3" s="114" t="s">
        <v>319</v>
      </c>
      <c r="AA3" s="114" t="s">
        <v>320</v>
      </c>
      <c r="AB3" s="114" t="s">
        <v>321</v>
      </c>
      <c r="AC3" s="113" t="s">
        <v>322</v>
      </c>
      <c r="AD3" s="114" t="s">
        <v>323</v>
      </c>
      <c r="AE3" s="114" t="s">
        <v>324</v>
      </c>
      <c r="AF3" s="114" t="s">
        <v>325</v>
      </c>
      <c r="AG3" s="113" t="s">
        <v>326</v>
      </c>
      <c r="AH3" s="114" t="s">
        <v>327</v>
      </c>
      <c r="AI3" s="114" t="s">
        <v>328</v>
      </c>
      <c r="AJ3" s="114" t="s">
        <v>329</v>
      </c>
      <c r="AK3" s="113" t="s">
        <v>330</v>
      </c>
      <c r="AL3" s="114" t="s">
        <v>331</v>
      </c>
      <c r="AM3" s="114" t="s">
        <v>332</v>
      </c>
      <c r="AN3" s="133" t="s">
        <v>333</v>
      </c>
    </row>
    <row r="4" spans="1:40" s="4" customFormat="1" ht="16.8">
      <c r="A4" s="8"/>
      <c r="B4" s="122" t="s">
        <v>276</v>
      </c>
      <c r="C4" s="259"/>
      <c r="D4" s="260"/>
      <c r="E4" s="260"/>
      <c r="F4" s="260"/>
      <c r="G4" s="261"/>
      <c r="H4" s="259"/>
      <c r="I4" s="260"/>
      <c r="J4" s="260"/>
      <c r="K4" s="260"/>
      <c r="L4" s="261"/>
      <c r="M4" s="259"/>
      <c r="N4" s="260"/>
      <c r="O4" s="260"/>
      <c r="P4" s="260"/>
      <c r="Q4" s="259"/>
      <c r="R4" s="260"/>
      <c r="S4" s="260"/>
      <c r="T4" s="260"/>
      <c r="U4" s="259"/>
      <c r="V4" s="260"/>
      <c r="W4" s="260"/>
      <c r="X4" s="260"/>
      <c r="Y4" s="259"/>
      <c r="Z4" s="260"/>
      <c r="AA4" s="260"/>
      <c r="AB4" s="260"/>
      <c r="AC4" s="259"/>
      <c r="AD4" s="260"/>
      <c r="AE4" s="260"/>
      <c r="AF4" s="260"/>
      <c r="AG4" s="259"/>
      <c r="AH4" s="260"/>
      <c r="AI4" s="260"/>
      <c r="AJ4" s="260"/>
      <c r="AK4" s="384"/>
      <c r="AL4" s="385"/>
      <c r="AM4" s="385"/>
      <c r="AN4" s="386"/>
    </row>
    <row r="5" spans="1:40" s="73" customFormat="1">
      <c r="A5" s="72"/>
      <c r="B5" s="128" t="s">
        <v>277</v>
      </c>
      <c r="C5" s="415"/>
      <c r="D5" s="416"/>
      <c r="E5" s="416"/>
      <c r="F5" s="416"/>
      <c r="G5" s="267"/>
      <c r="H5" s="415"/>
      <c r="I5" s="416"/>
      <c r="J5" s="416"/>
      <c r="K5" s="416"/>
      <c r="L5" s="267"/>
      <c r="M5" s="415"/>
      <c r="N5" s="416"/>
      <c r="O5" s="416"/>
      <c r="P5" s="416"/>
      <c r="Q5" s="281"/>
      <c r="R5" s="265"/>
      <c r="S5" s="265"/>
      <c r="T5" s="265"/>
      <c r="U5" s="281"/>
      <c r="V5" s="265"/>
      <c r="W5" s="265"/>
      <c r="X5" s="265"/>
      <c r="Y5" s="281"/>
      <c r="Z5" s="265"/>
      <c r="AA5" s="265"/>
      <c r="AB5" s="265"/>
      <c r="AC5" s="281"/>
      <c r="AD5" s="265"/>
      <c r="AE5" s="265"/>
      <c r="AF5" s="265"/>
      <c r="AG5" s="281"/>
      <c r="AH5" s="265"/>
      <c r="AI5" s="265"/>
      <c r="AJ5" s="265"/>
      <c r="AK5" s="281"/>
      <c r="AL5" s="265"/>
      <c r="AM5" s="265"/>
      <c r="AN5" s="282"/>
    </row>
    <row r="6" spans="1:40" s="73" customFormat="1">
      <c r="A6" s="72"/>
      <c r="B6" s="128" t="s">
        <v>278</v>
      </c>
      <c r="C6" s="283"/>
      <c r="D6" s="284"/>
      <c r="E6" s="284"/>
      <c r="F6" s="284"/>
      <c r="G6" s="267"/>
      <c r="H6" s="283"/>
      <c r="I6" s="284"/>
      <c r="J6" s="284"/>
      <c r="K6" s="284"/>
      <c r="L6" s="267"/>
      <c r="M6" s="283"/>
      <c r="N6" s="284"/>
      <c r="O6" s="284"/>
      <c r="P6" s="284"/>
      <c r="Q6" s="415"/>
      <c r="R6" s="416"/>
      <c r="S6" s="416"/>
      <c r="T6" s="416"/>
      <c r="U6" s="415"/>
      <c r="V6" s="416"/>
      <c r="W6" s="416"/>
      <c r="X6" s="416"/>
      <c r="Y6" s="415"/>
      <c r="Z6" s="416"/>
      <c r="AA6" s="416"/>
      <c r="AB6" s="416"/>
      <c r="AC6" s="281"/>
      <c r="AD6" s="265"/>
      <c r="AE6" s="265"/>
      <c r="AF6" s="265"/>
      <c r="AG6" s="281"/>
      <c r="AH6" s="265"/>
      <c r="AI6" s="265"/>
      <c r="AJ6" s="265"/>
      <c r="AK6" s="415"/>
      <c r="AL6" s="416"/>
      <c r="AM6" s="416"/>
      <c r="AN6" s="419"/>
    </row>
    <row r="7" spans="1:40" ht="16.8">
      <c r="B7" s="122" t="s">
        <v>279</v>
      </c>
      <c r="C7" s="259"/>
      <c r="D7" s="260"/>
      <c r="E7" s="260"/>
      <c r="F7" s="260"/>
      <c r="G7" s="388"/>
      <c r="H7" s="259"/>
      <c r="I7" s="260"/>
      <c r="J7" s="260"/>
      <c r="K7" s="260"/>
      <c r="L7" s="388"/>
      <c r="M7" s="259"/>
      <c r="N7" s="260"/>
      <c r="O7" s="260"/>
      <c r="P7" s="260"/>
      <c r="Q7" s="259"/>
      <c r="R7" s="260"/>
      <c r="S7" s="260"/>
      <c r="T7" s="260"/>
      <c r="U7" s="259"/>
      <c r="V7" s="260"/>
      <c r="W7" s="260"/>
      <c r="X7" s="260"/>
      <c r="Y7" s="259"/>
      <c r="Z7" s="260"/>
      <c r="AA7" s="260"/>
      <c r="AB7" s="260"/>
      <c r="AC7" s="259"/>
      <c r="AD7" s="260"/>
      <c r="AE7" s="260"/>
      <c r="AF7" s="260"/>
      <c r="AG7" s="259"/>
      <c r="AH7" s="260"/>
      <c r="AI7" s="260"/>
      <c r="AJ7" s="260"/>
      <c r="AK7" s="259"/>
      <c r="AL7" s="385"/>
      <c r="AM7" s="385"/>
      <c r="AN7" s="386"/>
    </row>
    <row r="8" spans="1:40" s="379" customFormat="1">
      <c r="A8" s="30"/>
      <c r="B8" s="107" t="s">
        <v>280</v>
      </c>
      <c r="C8" s="415"/>
      <c r="D8" s="416"/>
      <c r="E8" s="416"/>
      <c r="F8" s="416"/>
      <c r="G8" s="389"/>
      <c r="H8" s="415"/>
      <c r="I8" s="416"/>
      <c r="J8" s="416"/>
      <c r="K8" s="416"/>
      <c r="L8" s="389"/>
      <c r="M8" s="415"/>
      <c r="N8" s="416"/>
      <c r="O8" s="416"/>
      <c r="P8" s="416"/>
      <c r="Q8" s="415"/>
      <c r="R8" s="416"/>
      <c r="S8" s="416"/>
      <c r="T8" s="416"/>
      <c r="U8" s="415"/>
      <c r="V8" s="416"/>
      <c r="W8" s="416"/>
      <c r="X8" s="416"/>
      <c r="Y8" s="415"/>
      <c r="Z8" s="416"/>
      <c r="AA8" s="416"/>
      <c r="AB8" s="416"/>
      <c r="AC8" s="281"/>
      <c r="AD8" s="265"/>
      <c r="AE8" s="265"/>
      <c r="AF8" s="265"/>
      <c r="AG8" s="281"/>
      <c r="AH8" s="265"/>
      <c r="AI8" s="265"/>
      <c r="AJ8" s="265"/>
      <c r="AK8" s="415"/>
      <c r="AL8" s="416"/>
      <c r="AM8" s="416"/>
      <c r="AN8" s="419"/>
    </row>
    <row r="9" spans="1:40" s="404" customFormat="1" ht="16.8">
      <c r="A9" s="390"/>
      <c r="B9" s="405" t="s">
        <v>281</v>
      </c>
      <c r="C9" s="406"/>
      <c r="D9" s="407"/>
      <c r="E9" s="407"/>
      <c r="F9" s="407"/>
      <c r="G9" s="408"/>
      <c r="H9" s="406"/>
      <c r="I9" s="407"/>
      <c r="J9" s="407"/>
      <c r="K9" s="407"/>
      <c r="L9" s="408"/>
      <c r="M9" s="406"/>
      <c r="N9" s="407"/>
      <c r="O9" s="407"/>
      <c r="P9" s="407"/>
      <c r="Q9" s="406"/>
      <c r="R9" s="407"/>
      <c r="S9" s="407"/>
      <c r="T9" s="407"/>
      <c r="U9" s="406"/>
      <c r="V9" s="407"/>
      <c r="W9" s="407"/>
      <c r="X9" s="407"/>
      <c r="Y9" s="406"/>
      <c r="Z9" s="407"/>
      <c r="AA9" s="407"/>
      <c r="AB9" s="407"/>
      <c r="AC9" s="406"/>
      <c r="AD9" s="407"/>
      <c r="AE9" s="407"/>
      <c r="AF9" s="407"/>
      <c r="AG9" s="406"/>
      <c r="AH9" s="407"/>
      <c r="AI9" s="407"/>
      <c r="AJ9" s="407"/>
      <c r="AK9" s="406"/>
      <c r="AL9" s="407"/>
      <c r="AM9" s="407"/>
      <c r="AN9" s="409"/>
    </row>
    <row r="10" spans="1:40" s="4" customFormat="1">
      <c r="A10" s="8"/>
      <c r="B10" s="130" t="s">
        <v>282</v>
      </c>
      <c r="C10" s="204"/>
      <c r="D10" s="203"/>
      <c r="E10" s="203"/>
      <c r="F10" s="417"/>
      <c r="G10" s="197"/>
      <c r="H10" s="204"/>
      <c r="I10" s="203"/>
      <c r="J10" s="203"/>
      <c r="K10" s="417"/>
      <c r="L10" s="197"/>
      <c r="M10" s="204"/>
      <c r="N10" s="203"/>
      <c r="O10" s="203"/>
      <c r="P10" s="417"/>
      <c r="Q10" s="204"/>
      <c r="R10" s="203"/>
      <c r="S10" s="203"/>
      <c r="T10" s="417"/>
      <c r="U10" s="204"/>
      <c r="V10" s="203"/>
      <c r="W10" s="203"/>
      <c r="X10" s="417"/>
      <c r="Y10" s="204"/>
      <c r="Z10" s="203"/>
      <c r="AA10" s="203"/>
      <c r="AB10" s="417"/>
      <c r="AC10" s="204"/>
      <c r="AD10" s="203"/>
      <c r="AE10" s="203"/>
      <c r="AF10" s="203"/>
      <c r="AG10" s="204"/>
      <c r="AH10" s="203"/>
      <c r="AI10" s="203"/>
      <c r="AJ10" s="203"/>
      <c r="AK10" s="204"/>
      <c r="AL10" s="203"/>
      <c r="AM10" s="203"/>
      <c r="AN10" s="420"/>
    </row>
    <row r="11" spans="1:40" s="19" customFormat="1" ht="17.399999999999999" thickBot="1">
      <c r="B11" s="122" t="s">
        <v>283</v>
      </c>
      <c r="C11" s="259"/>
      <c r="D11" s="260"/>
      <c r="E11" s="260"/>
      <c r="F11" s="260"/>
      <c r="G11" s="377"/>
      <c r="H11" s="259"/>
      <c r="I11" s="260"/>
      <c r="J11" s="260"/>
      <c r="K11" s="260"/>
      <c r="L11" s="377"/>
      <c r="M11" s="259"/>
      <c r="N11" s="260"/>
      <c r="O11" s="260"/>
      <c r="P11" s="260"/>
      <c r="Q11" s="259"/>
      <c r="R11" s="260"/>
      <c r="S11" s="260"/>
      <c r="T11" s="260"/>
      <c r="U11" s="259"/>
      <c r="V11" s="260"/>
      <c r="W11" s="260"/>
      <c r="X11" s="260"/>
      <c r="Y11" s="259"/>
      <c r="Z11" s="260"/>
      <c r="AA11" s="260"/>
      <c r="AB11" s="260"/>
      <c r="AC11" s="259"/>
      <c r="AD11" s="260"/>
      <c r="AE11" s="260"/>
      <c r="AF11" s="260"/>
      <c r="AG11" s="259"/>
      <c r="AH11" s="260"/>
      <c r="AI11" s="260"/>
      <c r="AJ11" s="260"/>
      <c r="AK11" s="259"/>
      <c r="AL11" s="385"/>
      <c r="AM11" s="385"/>
      <c r="AN11" s="386"/>
    </row>
    <row r="12" spans="1:40" ht="13.8" thickTop="1">
      <c r="B12" s="378" t="s">
        <v>284</v>
      </c>
      <c r="C12" s="298"/>
      <c r="D12" s="299"/>
      <c r="E12" s="299"/>
      <c r="F12" s="299"/>
      <c r="G12" s="190"/>
      <c r="H12" s="298"/>
      <c r="I12" s="299"/>
      <c r="J12" s="299"/>
      <c r="K12" s="299"/>
      <c r="L12" s="190"/>
      <c r="M12" s="298"/>
      <c r="N12" s="299"/>
      <c r="O12" s="299"/>
      <c r="P12" s="299"/>
      <c r="Q12" s="298"/>
      <c r="R12" s="299"/>
      <c r="S12" s="299"/>
      <c r="T12" s="299"/>
      <c r="U12" s="298"/>
      <c r="V12" s="299"/>
      <c r="W12" s="299"/>
      <c r="X12" s="299"/>
      <c r="Y12" s="298"/>
      <c r="Z12" s="299"/>
      <c r="AA12" s="299"/>
      <c r="AB12" s="299"/>
      <c r="AC12" s="213"/>
      <c r="AD12" s="214"/>
      <c r="AE12" s="214"/>
      <c r="AF12" s="214"/>
      <c r="AG12" s="213"/>
      <c r="AH12" s="214"/>
      <c r="AI12" s="214"/>
      <c r="AJ12" s="214"/>
      <c r="AK12" s="298"/>
      <c r="AL12" s="299"/>
      <c r="AM12" s="299"/>
      <c r="AN12" s="300"/>
    </row>
    <row r="13" spans="1:40" s="399" customFormat="1" hidden="1">
      <c r="A13" s="390"/>
      <c r="B13" s="391" t="s">
        <v>285</v>
      </c>
      <c r="C13" s="392"/>
      <c r="D13" s="393"/>
      <c r="E13" s="393"/>
      <c r="F13" s="394"/>
      <c r="G13" s="395"/>
      <c r="H13" s="392"/>
      <c r="I13" s="393"/>
      <c r="J13" s="393"/>
      <c r="K13" s="394"/>
      <c r="L13" s="395"/>
      <c r="M13" s="392"/>
      <c r="N13" s="393"/>
      <c r="O13" s="393"/>
      <c r="P13" s="394"/>
      <c r="Q13" s="392"/>
      <c r="R13" s="393"/>
      <c r="S13" s="393"/>
      <c r="T13" s="394"/>
      <c r="U13" s="392"/>
      <c r="V13" s="393"/>
      <c r="W13" s="393"/>
      <c r="X13" s="394"/>
      <c r="Y13" s="392"/>
      <c r="Z13" s="393"/>
      <c r="AA13" s="393"/>
      <c r="AB13" s="394"/>
      <c r="AC13" s="396"/>
      <c r="AD13" s="397"/>
      <c r="AE13" s="397"/>
      <c r="AF13" s="397"/>
      <c r="AG13" s="396"/>
      <c r="AH13" s="397"/>
      <c r="AI13" s="397"/>
      <c r="AJ13" s="397"/>
      <c r="AK13" s="396"/>
      <c r="AL13" s="393"/>
      <c r="AM13" s="393"/>
      <c r="AN13" s="398"/>
    </row>
    <row r="14" spans="1:40" s="404" customFormat="1" hidden="1">
      <c r="A14" s="390"/>
      <c r="B14" s="400" t="s">
        <v>286</v>
      </c>
      <c r="C14" s="396"/>
      <c r="D14" s="397"/>
      <c r="E14" s="397"/>
      <c r="F14" s="401"/>
      <c r="G14" s="402"/>
      <c r="H14" s="396"/>
      <c r="I14" s="397"/>
      <c r="J14" s="397"/>
      <c r="K14" s="401"/>
      <c r="L14" s="402"/>
      <c r="M14" s="396"/>
      <c r="N14" s="397"/>
      <c r="O14" s="397"/>
      <c r="P14" s="401"/>
      <c r="Q14" s="396"/>
      <c r="R14" s="397"/>
      <c r="S14" s="397"/>
      <c r="T14" s="401"/>
      <c r="U14" s="396"/>
      <c r="V14" s="397"/>
      <c r="W14" s="397"/>
      <c r="X14" s="401"/>
      <c r="Y14" s="396"/>
      <c r="Z14" s="397"/>
      <c r="AA14" s="397"/>
      <c r="AB14" s="401"/>
      <c r="AC14" s="396"/>
      <c r="AD14" s="397"/>
      <c r="AE14" s="397"/>
      <c r="AF14" s="397"/>
      <c r="AG14" s="396"/>
      <c r="AH14" s="397"/>
      <c r="AI14" s="397"/>
      <c r="AJ14" s="397"/>
      <c r="AK14" s="396"/>
      <c r="AL14" s="397"/>
      <c r="AM14" s="397"/>
      <c r="AN14" s="403"/>
    </row>
    <row r="15" spans="1:40" s="379" customFormat="1" ht="27" thickBot="1">
      <c r="A15" s="30"/>
      <c r="B15" s="380" t="s">
        <v>287</v>
      </c>
      <c r="C15" s="381"/>
      <c r="D15" s="382"/>
      <c r="E15" s="382"/>
      <c r="F15" s="418"/>
      <c r="G15" s="383"/>
      <c r="H15" s="381"/>
      <c r="I15" s="382"/>
      <c r="J15" s="382"/>
      <c r="K15" s="418"/>
      <c r="L15" s="383"/>
      <c r="M15" s="381"/>
      <c r="N15" s="382"/>
      <c r="O15" s="382"/>
      <c r="P15" s="418"/>
      <c r="Q15" s="381"/>
      <c r="R15" s="382"/>
      <c r="S15" s="382"/>
      <c r="T15" s="418"/>
      <c r="U15" s="381"/>
      <c r="V15" s="382"/>
      <c r="W15" s="382"/>
      <c r="X15" s="418"/>
      <c r="Y15" s="381"/>
      <c r="Z15" s="382"/>
      <c r="AA15" s="382"/>
      <c r="AB15" s="418"/>
      <c r="AC15" s="381"/>
      <c r="AD15" s="382"/>
      <c r="AE15" s="382"/>
      <c r="AF15" s="382"/>
      <c r="AG15" s="381"/>
      <c r="AH15" s="382"/>
      <c r="AI15" s="382"/>
      <c r="AJ15" s="382"/>
      <c r="AK15" s="381"/>
      <c r="AL15" s="382"/>
      <c r="AM15" s="382"/>
      <c r="AN15" s="421"/>
    </row>
    <row r="16" spans="1:40">
      <c r="C16" s="387"/>
      <c r="D16" s="387"/>
      <c r="E16" s="387"/>
    </row>
    <row r="17" spans="1:40" s="413" customFormat="1" ht="13.8" thickBot="1">
      <c r="A17" s="412"/>
      <c r="N17" s="414"/>
    </row>
    <row r="18" spans="1:40" s="19" customFormat="1" ht="69">
      <c r="B18" s="111" t="s">
        <v>524</v>
      </c>
      <c r="C18" s="113" t="s">
        <v>297</v>
      </c>
      <c r="D18" s="114" t="s">
        <v>298</v>
      </c>
      <c r="E18" s="114" t="s">
        <v>299</v>
      </c>
      <c r="F18" s="114" t="s">
        <v>300</v>
      </c>
      <c r="G18" s="134" t="s">
        <v>301</v>
      </c>
      <c r="H18" s="113" t="s">
        <v>302</v>
      </c>
      <c r="I18" s="114" t="s">
        <v>303</v>
      </c>
      <c r="J18" s="114" t="s">
        <v>304</v>
      </c>
      <c r="K18" s="114" t="s">
        <v>305</v>
      </c>
      <c r="L18" s="115" t="s">
        <v>306</v>
      </c>
      <c r="M18" s="113" t="s">
        <v>307</v>
      </c>
      <c r="N18" s="114" t="s">
        <v>308</v>
      </c>
      <c r="O18" s="114" t="s">
        <v>309</v>
      </c>
      <c r="P18" s="114" t="s">
        <v>310</v>
      </c>
      <c r="Q18" s="113" t="s">
        <v>311</v>
      </c>
      <c r="R18" s="114" t="s">
        <v>312</v>
      </c>
      <c r="S18" s="114" t="s">
        <v>313</v>
      </c>
      <c r="T18" s="114" t="s">
        <v>314</v>
      </c>
      <c r="U18" s="113" t="s">
        <v>315</v>
      </c>
      <c r="V18" s="114" t="s">
        <v>316</v>
      </c>
      <c r="W18" s="114" t="s">
        <v>317</v>
      </c>
      <c r="X18" s="114" t="s">
        <v>356</v>
      </c>
      <c r="Y18" s="113" t="s">
        <v>318</v>
      </c>
      <c r="Z18" s="114" t="s">
        <v>319</v>
      </c>
      <c r="AA18" s="114" t="s">
        <v>320</v>
      </c>
      <c r="AB18" s="114" t="s">
        <v>321</v>
      </c>
      <c r="AC18" s="113" t="s">
        <v>322</v>
      </c>
      <c r="AD18" s="114" t="s">
        <v>323</v>
      </c>
      <c r="AE18" s="114" t="s">
        <v>324</v>
      </c>
      <c r="AF18" s="114" t="s">
        <v>325</v>
      </c>
      <c r="AG18" s="113" t="s">
        <v>326</v>
      </c>
      <c r="AH18" s="114" t="s">
        <v>327</v>
      </c>
      <c r="AI18" s="114" t="s">
        <v>328</v>
      </c>
      <c r="AJ18" s="114" t="s">
        <v>329</v>
      </c>
      <c r="AK18" s="113" t="s">
        <v>330</v>
      </c>
      <c r="AL18" s="114" t="s">
        <v>331</v>
      </c>
      <c r="AM18" s="114" t="s">
        <v>332</v>
      </c>
      <c r="AN18" s="133" t="s">
        <v>333</v>
      </c>
    </row>
    <row r="19" spans="1:40" s="4" customFormat="1" ht="16.8">
      <c r="A19" s="8"/>
      <c r="B19" s="122" t="s">
        <v>276</v>
      </c>
      <c r="C19" s="259"/>
      <c r="D19" s="260"/>
      <c r="E19" s="260"/>
      <c r="F19" s="260"/>
      <c r="G19" s="324"/>
      <c r="H19" s="259"/>
      <c r="I19" s="260"/>
      <c r="J19" s="260"/>
      <c r="K19" s="260"/>
      <c r="L19" s="377"/>
      <c r="M19" s="259"/>
      <c r="N19" s="260"/>
      <c r="O19" s="260"/>
      <c r="P19" s="260"/>
      <c r="Q19" s="259"/>
      <c r="R19" s="260"/>
      <c r="S19" s="260"/>
      <c r="T19" s="260"/>
      <c r="U19" s="259"/>
      <c r="V19" s="260"/>
      <c r="W19" s="260"/>
      <c r="X19" s="260"/>
      <c r="Y19" s="259"/>
      <c r="Z19" s="260"/>
      <c r="AA19" s="260"/>
      <c r="AB19" s="260"/>
      <c r="AC19" s="259"/>
      <c r="AD19" s="260"/>
      <c r="AE19" s="260"/>
      <c r="AF19" s="260"/>
      <c r="AG19" s="259"/>
      <c r="AH19" s="260"/>
      <c r="AI19" s="260"/>
      <c r="AJ19" s="260"/>
      <c r="AK19" s="259"/>
      <c r="AL19" s="260"/>
      <c r="AM19" s="260"/>
      <c r="AN19" s="277"/>
    </row>
    <row r="20" spans="1:40" s="73" customFormat="1">
      <c r="A20" s="72"/>
      <c r="B20" s="128" t="s">
        <v>277</v>
      </c>
      <c r="C20" s="415"/>
      <c r="D20" s="416"/>
      <c r="E20" s="416"/>
      <c r="F20" s="416"/>
      <c r="G20" s="424"/>
      <c r="H20" s="415"/>
      <c r="I20" s="416"/>
      <c r="J20" s="416"/>
      <c r="K20" s="416"/>
      <c r="L20" s="267"/>
      <c r="M20" s="415"/>
      <c r="N20" s="416"/>
      <c r="O20" s="416"/>
      <c r="P20" s="416"/>
      <c r="Q20" s="281"/>
      <c r="R20" s="265"/>
      <c r="S20" s="265"/>
      <c r="T20" s="265"/>
      <c r="U20" s="281"/>
      <c r="V20" s="265"/>
      <c r="W20" s="265"/>
      <c r="X20" s="265"/>
      <c r="Y20" s="281"/>
      <c r="Z20" s="265"/>
      <c r="AA20" s="265"/>
      <c r="AB20" s="265"/>
      <c r="AC20" s="281"/>
      <c r="AD20" s="265"/>
      <c r="AE20" s="265"/>
      <c r="AF20" s="265"/>
      <c r="AG20" s="281"/>
      <c r="AH20" s="265"/>
      <c r="AI20" s="265"/>
      <c r="AJ20" s="265"/>
      <c r="AK20" s="281"/>
      <c r="AL20" s="265"/>
      <c r="AM20" s="265"/>
      <c r="AN20" s="282"/>
    </row>
    <row r="21" spans="1:40" s="73" customFormat="1">
      <c r="A21" s="72"/>
      <c r="B21" s="128" t="s">
        <v>278</v>
      </c>
      <c r="C21" s="283"/>
      <c r="D21" s="284"/>
      <c r="E21" s="284"/>
      <c r="F21" s="284"/>
      <c r="G21" s="424"/>
      <c r="H21" s="283"/>
      <c r="I21" s="284"/>
      <c r="J21" s="284"/>
      <c r="K21" s="284"/>
      <c r="L21" s="267"/>
      <c r="M21" s="283"/>
      <c r="N21" s="284"/>
      <c r="O21" s="284"/>
      <c r="P21" s="284"/>
      <c r="Q21" s="415"/>
      <c r="R21" s="416"/>
      <c r="S21" s="416"/>
      <c r="T21" s="416"/>
      <c r="U21" s="415"/>
      <c r="V21" s="416"/>
      <c r="W21" s="416"/>
      <c r="X21" s="416"/>
      <c r="Y21" s="415"/>
      <c r="Z21" s="416"/>
      <c r="AA21" s="416"/>
      <c r="AB21" s="416"/>
      <c r="AC21" s="281"/>
      <c r="AD21" s="265"/>
      <c r="AE21" s="265"/>
      <c r="AF21" s="265"/>
      <c r="AG21" s="281"/>
      <c r="AH21" s="265"/>
      <c r="AI21" s="265"/>
      <c r="AJ21" s="265"/>
      <c r="AK21" s="415"/>
      <c r="AL21" s="416"/>
      <c r="AM21" s="416"/>
      <c r="AN21" s="419"/>
    </row>
    <row r="22" spans="1:40" ht="16.8">
      <c r="B22" s="122" t="s">
        <v>279</v>
      </c>
      <c r="C22" s="259"/>
      <c r="D22" s="260"/>
      <c r="E22" s="260"/>
      <c r="F22" s="260"/>
      <c r="G22" s="324"/>
      <c r="H22" s="259"/>
      <c r="I22" s="260"/>
      <c r="J22" s="260"/>
      <c r="K22" s="260"/>
      <c r="L22" s="324"/>
      <c r="M22" s="259"/>
      <c r="N22" s="260"/>
      <c r="O22" s="260"/>
      <c r="P22" s="260"/>
      <c r="Q22" s="259"/>
      <c r="R22" s="260"/>
      <c r="S22" s="260"/>
      <c r="T22" s="260"/>
      <c r="U22" s="259"/>
      <c r="V22" s="260"/>
      <c r="W22" s="260"/>
      <c r="X22" s="260"/>
      <c r="Y22" s="259"/>
      <c r="Z22" s="260"/>
      <c r="AA22" s="260"/>
      <c r="AB22" s="260"/>
      <c r="AC22" s="259"/>
      <c r="AD22" s="260"/>
      <c r="AE22" s="260"/>
      <c r="AF22" s="260"/>
      <c r="AG22" s="259"/>
      <c r="AH22" s="260"/>
      <c r="AI22" s="260"/>
      <c r="AJ22" s="260"/>
      <c r="AK22" s="259"/>
      <c r="AL22" s="260"/>
      <c r="AM22" s="260"/>
      <c r="AN22" s="277"/>
    </row>
    <row r="23" spans="1:40" s="379" customFormat="1">
      <c r="A23" s="30"/>
      <c r="B23" s="107" t="s">
        <v>280</v>
      </c>
      <c r="C23" s="415"/>
      <c r="D23" s="416"/>
      <c r="E23" s="416"/>
      <c r="F23" s="416"/>
      <c r="G23" s="389"/>
      <c r="H23" s="415"/>
      <c r="I23" s="416"/>
      <c r="J23" s="416"/>
      <c r="K23" s="416"/>
      <c r="L23" s="389"/>
      <c r="M23" s="415"/>
      <c r="N23" s="416"/>
      <c r="O23" s="416"/>
      <c r="P23" s="416"/>
      <c r="Q23" s="415"/>
      <c r="R23" s="416"/>
      <c r="S23" s="416"/>
      <c r="T23" s="416"/>
      <c r="U23" s="415"/>
      <c r="V23" s="416"/>
      <c r="W23" s="416"/>
      <c r="X23" s="416"/>
      <c r="Y23" s="415"/>
      <c r="Z23" s="416"/>
      <c r="AA23" s="416"/>
      <c r="AB23" s="416"/>
      <c r="AC23" s="281"/>
      <c r="AD23" s="265"/>
      <c r="AE23" s="265"/>
      <c r="AF23" s="265"/>
      <c r="AG23" s="281"/>
      <c r="AH23" s="265"/>
      <c r="AI23" s="265"/>
      <c r="AJ23" s="265"/>
      <c r="AK23" s="415"/>
      <c r="AL23" s="416"/>
      <c r="AM23" s="416"/>
      <c r="AN23" s="419"/>
    </row>
    <row r="24" spans="1:40" s="404" customFormat="1" ht="16.8">
      <c r="A24" s="390"/>
      <c r="B24" s="405" t="s">
        <v>281</v>
      </c>
      <c r="C24" s="406"/>
      <c r="D24" s="407"/>
      <c r="E24" s="407"/>
      <c r="F24" s="407"/>
      <c r="G24" s="425"/>
      <c r="H24" s="406"/>
      <c r="I24" s="407"/>
      <c r="J24" s="407"/>
      <c r="K24" s="407"/>
      <c r="L24" s="408"/>
      <c r="M24" s="406"/>
      <c r="N24" s="407"/>
      <c r="O24" s="407"/>
      <c r="P24" s="407"/>
      <c r="Q24" s="406"/>
      <c r="R24" s="407"/>
      <c r="S24" s="407"/>
      <c r="T24" s="407"/>
      <c r="U24" s="406"/>
      <c r="V24" s="407"/>
      <c r="W24" s="407"/>
      <c r="X24" s="407"/>
      <c r="Y24" s="406"/>
      <c r="Z24" s="407"/>
      <c r="AA24" s="407"/>
      <c r="AB24" s="407"/>
      <c r="AC24" s="406"/>
      <c r="AD24" s="407"/>
      <c r="AE24" s="407"/>
      <c r="AF24" s="407"/>
      <c r="AG24" s="406"/>
      <c r="AH24" s="407"/>
      <c r="AI24" s="407"/>
      <c r="AJ24" s="407"/>
      <c r="AK24" s="406"/>
      <c r="AL24" s="407"/>
      <c r="AM24" s="407"/>
      <c r="AN24" s="409"/>
    </row>
    <row r="25" spans="1:40" s="4" customFormat="1">
      <c r="A25" s="8"/>
      <c r="B25" s="130" t="s">
        <v>282</v>
      </c>
      <c r="C25" s="410"/>
      <c r="D25" s="411"/>
      <c r="E25" s="411"/>
      <c r="F25" s="417"/>
      <c r="G25" s="426"/>
      <c r="H25" s="410"/>
      <c r="I25" s="411"/>
      <c r="J25" s="411"/>
      <c r="K25" s="417"/>
      <c r="L25" s="197"/>
      <c r="M25" s="204"/>
      <c r="N25" s="203"/>
      <c r="O25" s="203"/>
      <c r="P25" s="417"/>
      <c r="Q25" s="204"/>
      <c r="R25" s="203"/>
      <c r="S25" s="203"/>
      <c r="T25" s="417"/>
      <c r="U25" s="204"/>
      <c r="V25" s="203"/>
      <c r="W25" s="203"/>
      <c r="X25" s="417"/>
      <c r="Y25" s="204"/>
      <c r="Z25" s="203"/>
      <c r="AA25" s="203"/>
      <c r="AB25" s="417"/>
      <c r="AC25" s="204"/>
      <c r="AD25" s="203"/>
      <c r="AE25" s="203"/>
      <c r="AF25" s="203"/>
      <c r="AG25" s="204"/>
      <c r="AH25" s="203"/>
      <c r="AI25" s="203"/>
      <c r="AJ25" s="203"/>
      <c r="AK25" s="204"/>
      <c r="AL25" s="203"/>
      <c r="AM25" s="203"/>
      <c r="AN25" s="420"/>
    </row>
    <row r="26" spans="1:40" s="19" customFormat="1" ht="17.399999999999999" thickBot="1">
      <c r="B26" s="122" t="s">
        <v>283</v>
      </c>
      <c r="C26" s="259"/>
      <c r="D26" s="260"/>
      <c r="E26" s="260"/>
      <c r="F26" s="260"/>
      <c r="G26" s="324"/>
      <c r="H26" s="259"/>
      <c r="I26" s="260"/>
      <c r="J26" s="260"/>
      <c r="K26" s="260"/>
      <c r="L26" s="377"/>
      <c r="M26" s="259"/>
      <c r="N26" s="260"/>
      <c r="O26" s="260"/>
      <c r="P26" s="260"/>
      <c r="Q26" s="259"/>
      <c r="R26" s="260"/>
      <c r="S26" s="260"/>
      <c r="T26" s="260"/>
      <c r="U26" s="259"/>
      <c r="V26" s="260"/>
      <c r="W26" s="260"/>
      <c r="X26" s="260"/>
      <c r="Y26" s="259"/>
      <c r="Z26" s="260"/>
      <c r="AA26" s="260"/>
      <c r="AB26" s="260"/>
      <c r="AC26" s="259"/>
      <c r="AD26" s="260"/>
      <c r="AE26" s="260"/>
      <c r="AF26" s="260"/>
      <c r="AG26" s="259"/>
      <c r="AH26" s="260"/>
      <c r="AI26" s="260"/>
      <c r="AJ26" s="260"/>
      <c r="AK26" s="259"/>
      <c r="AL26" s="260"/>
      <c r="AM26" s="260"/>
      <c r="AN26" s="277"/>
    </row>
    <row r="27" spans="1:40" ht="13.8" thickTop="1">
      <c r="B27" s="378" t="s">
        <v>284</v>
      </c>
      <c r="C27" s="298"/>
      <c r="D27" s="299"/>
      <c r="E27" s="299"/>
      <c r="F27" s="299"/>
      <c r="G27" s="427"/>
      <c r="H27" s="298"/>
      <c r="I27" s="299"/>
      <c r="J27" s="299"/>
      <c r="K27" s="299"/>
      <c r="L27" s="190"/>
      <c r="M27" s="298"/>
      <c r="N27" s="299"/>
      <c r="O27" s="299"/>
      <c r="P27" s="299"/>
      <c r="Q27" s="298"/>
      <c r="R27" s="299"/>
      <c r="S27" s="299"/>
      <c r="T27" s="299"/>
      <c r="U27" s="298"/>
      <c r="V27" s="299"/>
      <c r="W27" s="299"/>
      <c r="X27" s="299"/>
      <c r="Y27" s="298"/>
      <c r="Z27" s="299"/>
      <c r="AA27" s="299"/>
      <c r="AB27" s="299"/>
      <c r="AC27" s="213"/>
      <c r="AD27" s="214"/>
      <c r="AE27" s="214"/>
      <c r="AF27" s="214"/>
      <c r="AG27" s="213"/>
      <c r="AH27" s="214"/>
      <c r="AI27" s="214"/>
      <c r="AJ27" s="214"/>
      <c r="AK27" s="298"/>
      <c r="AL27" s="299"/>
      <c r="AM27" s="299"/>
      <c r="AN27" s="300"/>
    </row>
    <row r="28" spans="1:40" s="399" customFormat="1" hidden="1">
      <c r="A28" s="390"/>
      <c r="B28" s="391" t="s">
        <v>285</v>
      </c>
      <c r="C28" s="392"/>
      <c r="D28" s="393"/>
      <c r="E28" s="393"/>
      <c r="F28" s="394"/>
      <c r="G28" s="428"/>
      <c r="H28" s="392"/>
      <c r="I28" s="393"/>
      <c r="J28" s="393"/>
      <c r="K28" s="394"/>
      <c r="L28" s="395"/>
      <c r="M28" s="392"/>
      <c r="N28" s="393"/>
      <c r="O28" s="393"/>
      <c r="P28" s="394"/>
      <c r="Q28" s="392"/>
      <c r="R28" s="393"/>
      <c r="S28" s="393"/>
      <c r="T28" s="394"/>
      <c r="U28" s="392"/>
      <c r="V28" s="393"/>
      <c r="W28" s="393"/>
      <c r="X28" s="394"/>
      <c r="Y28" s="392"/>
      <c r="Z28" s="393"/>
      <c r="AA28" s="393"/>
      <c r="AB28" s="394"/>
      <c r="AC28" s="396"/>
      <c r="AD28" s="397"/>
      <c r="AE28" s="397"/>
      <c r="AF28" s="397"/>
      <c r="AG28" s="396"/>
      <c r="AH28" s="397"/>
      <c r="AI28" s="397"/>
      <c r="AJ28" s="397"/>
      <c r="AK28" s="396"/>
      <c r="AL28" s="393"/>
      <c r="AM28" s="393"/>
      <c r="AN28" s="398"/>
    </row>
    <row r="29" spans="1:40" s="404" customFormat="1" hidden="1">
      <c r="A29" s="390"/>
      <c r="B29" s="400" t="s">
        <v>286</v>
      </c>
      <c r="C29" s="396"/>
      <c r="D29" s="397"/>
      <c r="E29" s="397"/>
      <c r="F29" s="401"/>
      <c r="G29" s="429"/>
      <c r="H29" s="396"/>
      <c r="I29" s="397"/>
      <c r="J29" s="397"/>
      <c r="K29" s="401"/>
      <c r="L29" s="402"/>
      <c r="M29" s="396"/>
      <c r="N29" s="397"/>
      <c r="O29" s="397"/>
      <c r="P29" s="401"/>
      <c r="Q29" s="396"/>
      <c r="R29" s="397"/>
      <c r="S29" s="397"/>
      <c r="T29" s="401"/>
      <c r="U29" s="396"/>
      <c r="V29" s="397"/>
      <c r="W29" s="397"/>
      <c r="X29" s="401"/>
      <c r="Y29" s="396"/>
      <c r="Z29" s="397"/>
      <c r="AA29" s="397"/>
      <c r="AB29" s="401"/>
      <c r="AC29" s="396"/>
      <c r="AD29" s="397"/>
      <c r="AE29" s="397"/>
      <c r="AF29" s="397"/>
      <c r="AG29" s="396"/>
      <c r="AH29" s="397"/>
      <c r="AI29" s="397"/>
      <c r="AJ29" s="397"/>
      <c r="AK29" s="396"/>
      <c r="AL29" s="397"/>
      <c r="AM29" s="397"/>
      <c r="AN29" s="403"/>
    </row>
    <row r="30" spans="1:40" s="379" customFormat="1" ht="26.4">
      <c r="A30" s="30"/>
      <c r="B30" s="107" t="s">
        <v>287</v>
      </c>
      <c r="C30" s="281"/>
      <c r="D30" s="265"/>
      <c r="E30" s="265"/>
      <c r="F30" s="416"/>
      <c r="G30" s="424"/>
      <c r="H30" s="281"/>
      <c r="I30" s="265"/>
      <c r="J30" s="265"/>
      <c r="K30" s="416"/>
      <c r="L30" s="267"/>
      <c r="M30" s="281"/>
      <c r="N30" s="265"/>
      <c r="O30" s="265"/>
      <c r="P30" s="416"/>
      <c r="Q30" s="281"/>
      <c r="R30" s="265"/>
      <c r="S30" s="265"/>
      <c r="T30" s="416"/>
      <c r="U30" s="281"/>
      <c r="V30" s="265"/>
      <c r="W30" s="265"/>
      <c r="X30" s="416"/>
      <c r="Y30" s="281"/>
      <c r="Z30" s="265"/>
      <c r="AA30" s="265"/>
      <c r="AB30" s="416"/>
      <c r="AC30" s="281"/>
      <c r="AD30" s="265"/>
      <c r="AE30" s="265"/>
      <c r="AF30" s="265"/>
      <c r="AG30" s="281"/>
      <c r="AH30" s="265"/>
      <c r="AI30" s="265"/>
      <c r="AJ30" s="265"/>
      <c r="AK30" s="281"/>
      <c r="AL30" s="265"/>
      <c r="AM30" s="265"/>
      <c r="AN30" s="419"/>
    </row>
    <row r="31" spans="1:40" ht="13.8" customHeight="1">
      <c r="B31" s="363" t="s">
        <v>558</v>
      </c>
      <c r="C31" s="415"/>
      <c r="D31" s="193"/>
      <c r="E31" s="193"/>
      <c r="F31" s="203"/>
      <c r="G31" s="426"/>
      <c r="H31" s="415"/>
      <c r="I31" s="193"/>
      <c r="J31" s="193"/>
      <c r="K31" s="203"/>
      <c r="L31" s="197"/>
      <c r="M31" s="415"/>
      <c r="N31" s="193"/>
      <c r="O31" s="193"/>
      <c r="P31" s="203"/>
      <c r="Q31" s="415"/>
      <c r="R31" s="193"/>
      <c r="S31" s="193"/>
      <c r="T31" s="203"/>
      <c r="U31" s="415"/>
      <c r="V31" s="193"/>
      <c r="W31" s="193"/>
      <c r="X31" s="203"/>
      <c r="Y31" s="415"/>
      <c r="Z31" s="193"/>
      <c r="AA31" s="193"/>
      <c r="AB31" s="203"/>
      <c r="AC31" s="204"/>
      <c r="AD31" s="203"/>
      <c r="AE31" s="203"/>
      <c r="AF31" s="203"/>
      <c r="AG31" s="204"/>
      <c r="AH31" s="203"/>
      <c r="AI31" s="203"/>
      <c r="AJ31" s="203"/>
      <c r="AK31" s="415"/>
      <c r="AL31" s="193"/>
      <c r="AM31" s="193"/>
      <c r="AN31" s="203"/>
    </row>
    <row r="32" spans="1:40" s="379" customFormat="1" ht="13.8" customHeight="1">
      <c r="A32" s="30"/>
      <c r="B32" s="363" t="s">
        <v>559</v>
      </c>
      <c r="C32" s="415"/>
      <c r="D32" s="193"/>
      <c r="E32" s="367"/>
      <c r="F32" s="203"/>
      <c r="G32" s="424"/>
      <c r="H32" s="415"/>
      <c r="I32" s="193"/>
      <c r="J32" s="367"/>
      <c r="K32" s="203"/>
      <c r="L32" s="267"/>
      <c r="M32" s="415"/>
      <c r="N32" s="193"/>
      <c r="O32" s="367"/>
      <c r="P32" s="203"/>
      <c r="Q32" s="415"/>
      <c r="R32" s="193"/>
      <c r="S32" s="367"/>
      <c r="T32" s="203"/>
      <c r="U32" s="415"/>
      <c r="V32" s="193"/>
      <c r="W32" s="367"/>
      <c r="X32" s="203"/>
      <c r="Y32" s="415"/>
      <c r="Z32" s="193"/>
      <c r="AA32" s="367"/>
      <c r="AB32" s="203"/>
      <c r="AC32" s="204"/>
      <c r="AD32" s="203"/>
      <c r="AE32" s="203"/>
      <c r="AF32" s="203"/>
      <c r="AG32" s="204"/>
      <c r="AH32" s="203"/>
      <c r="AI32" s="203"/>
      <c r="AJ32" s="203"/>
      <c r="AK32" s="415"/>
      <c r="AL32" s="193"/>
      <c r="AM32" s="367"/>
      <c r="AN32" s="203"/>
    </row>
    <row r="33" spans="1:40" s="379" customFormat="1">
      <c r="A33" s="30"/>
      <c r="B33" s="363" t="s">
        <v>560</v>
      </c>
      <c r="C33" s="415"/>
      <c r="D33" s="193"/>
      <c r="E33" s="193"/>
      <c r="F33" s="203"/>
      <c r="G33" s="424"/>
      <c r="H33" s="415"/>
      <c r="I33" s="193"/>
      <c r="J33" s="193"/>
      <c r="K33" s="203"/>
      <c r="L33" s="267"/>
      <c r="M33" s="415"/>
      <c r="N33" s="193"/>
      <c r="O33" s="193"/>
      <c r="P33" s="203"/>
      <c r="Q33" s="415"/>
      <c r="R33" s="193"/>
      <c r="S33" s="193"/>
      <c r="T33" s="203"/>
      <c r="U33" s="415"/>
      <c r="V33" s="193"/>
      <c r="W33" s="193"/>
      <c r="X33" s="203"/>
      <c r="Y33" s="415"/>
      <c r="Z33" s="193"/>
      <c r="AA33" s="193"/>
      <c r="AB33" s="203"/>
      <c r="AC33" s="204"/>
      <c r="AD33" s="203"/>
      <c r="AE33" s="203"/>
      <c r="AF33" s="203"/>
      <c r="AG33" s="204"/>
      <c r="AH33" s="203"/>
      <c r="AI33" s="203"/>
      <c r="AJ33" s="203"/>
      <c r="AK33" s="415"/>
      <c r="AL33" s="193"/>
      <c r="AM33" s="193"/>
      <c r="AN33" s="203"/>
    </row>
    <row r="34" spans="1:40" s="379" customFormat="1" ht="13.8" thickBot="1">
      <c r="A34" s="30"/>
      <c r="B34" s="423" t="s">
        <v>561</v>
      </c>
      <c r="C34" s="430"/>
      <c r="D34" s="270"/>
      <c r="E34" s="270"/>
      <c r="F34" s="431"/>
      <c r="G34" s="432"/>
      <c r="H34" s="430"/>
      <c r="I34" s="270"/>
      <c r="J34" s="270"/>
      <c r="K34" s="431"/>
      <c r="L34" s="383"/>
      <c r="M34" s="430"/>
      <c r="N34" s="270"/>
      <c r="O34" s="270"/>
      <c r="P34" s="431"/>
      <c r="Q34" s="430"/>
      <c r="R34" s="270"/>
      <c r="S34" s="270"/>
      <c r="T34" s="431"/>
      <c r="U34" s="430"/>
      <c r="V34" s="270"/>
      <c r="W34" s="270"/>
      <c r="X34" s="431"/>
      <c r="Y34" s="430"/>
      <c r="Z34" s="270"/>
      <c r="AA34" s="270"/>
      <c r="AB34" s="431"/>
      <c r="AC34" s="303"/>
      <c r="AD34" s="304"/>
      <c r="AE34" s="304"/>
      <c r="AF34" s="304"/>
      <c r="AG34" s="303"/>
      <c r="AH34" s="304"/>
      <c r="AI34" s="304"/>
      <c r="AJ34" s="304"/>
      <c r="AK34" s="430"/>
      <c r="AL34" s="270"/>
      <c r="AM34" s="270"/>
      <c r="AN34" s="421"/>
    </row>
    <row r="35" spans="1:40" s="413" customFormat="1">
      <c r="A35" s="412"/>
      <c r="N35" s="414"/>
    </row>
    <row r="43" spans="1:40">
      <c r="A43" s="18"/>
      <c r="B43" s="3"/>
      <c r="N43" s="18"/>
    </row>
    <row r="44" spans="1:40">
      <c r="A44" s="18"/>
      <c r="B44" s="30"/>
      <c r="N44" s="18"/>
    </row>
  </sheetData>
  <conditionalFormatting sqref="H27:K27">
    <cfRule type="cellIs" dxfId="16" priority="27" stopIfTrue="1" operator="lessThan">
      <formula>0</formula>
    </cfRule>
  </conditionalFormatting>
  <conditionalFormatting sqref="Q27:T27">
    <cfRule type="cellIs" dxfId="15" priority="25" stopIfTrue="1" operator="lessThan">
      <formula>0</formula>
    </cfRule>
  </conditionalFormatting>
  <conditionalFormatting sqref="D27:F27">
    <cfRule type="cellIs" dxfId="14" priority="28" stopIfTrue="1" operator="lessThan">
      <formula>0</formula>
    </cfRule>
  </conditionalFormatting>
  <conditionalFormatting sqref="M27:P27">
    <cfRule type="cellIs" dxfId="13" priority="26" stopIfTrue="1" operator="lessThan">
      <formula>0</formula>
    </cfRule>
  </conditionalFormatting>
  <conditionalFormatting sqref="U27:X27">
    <cfRule type="cellIs" dxfId="12" priority="24" stopIfTrue="1" operator="lessThan">
      <formula>0</formula>
    </cfRule>
  </conditionalFormatting>
  <conditionalFormatting sqref="Y27:AB27">
    <cfRule type="cellIs" dxfId="11" priority="23" stopIfTrue="1" operator="lessThan">
      <formula>0</formula>
    </cfRule>
  </conditionalFormatting>
  <conditionalFormatting sqref="AL27:AN27">
    <cfRule type="cellIs" dxfId="10" priority="22" stopIfTrue="1" operator="lessThan">
      <formula>0</formula>
    </cfRule>
  </conditionalFormatting>
  <conditionalFormatting sqref="AK27">
    <cfRule type="cellIs" dxfId="9" priority="21" stopIfTrue="1" operator="lessThan">
      <formula>0</formula>
    </cfRule>
  </conditionalFormatting>
  <conditionalFormatting sqref="H12:K12">
    <cfRule type="cellIs" dxfId="8" priority="19" stopIfTrue="1" operator="lessThan">
      <formula>0</formula>
    </cfRule>
  </conditionalFormatting>
  <conditionalFormatting sqref="Q12:T12">
    <cfRule type="cellIs" dxfId="7" priority="17" stopIfTrue="1" operator="lessThan">
      <formula>0</formula>
    </cfRule>
  </conditionalFormatting>
  <conditionalFormatting sqref="C12:F12">
    <cfRule type="cellIs" dxfId="6" priority="20" stopIfTrue="1" operator="lessThan">
      <formula>0</formula>
    </cfRule>
  </conditionalFormatting>
  <conditionalFormatting sqref="M12:P12">
    <cfRule type="cellIs" dxfId="5" priority="18" stopIfTrue="1" operator="lessThan">
      <formula>0</formula>
    </cfRule>
  </conditionalFormatting>
  <conditionalFormatting sqref="U12:X12">
    <cfRule type="cellIs" dxfId="4" priority="16" stopIfTrue="1" operator="lessThan">
      <formula>0</formula>
    </cfRule>
  </conditionalFormatting>
  <conditionalFormatting sqref="Y12:AB12">
    <cfRule type="cellIs" dxfId="3" priority="15" stopIfTrue="1" operator="lessThan">
      <formula>0</formula>
    </cfRule>
  </conditionalFormatting>
  <conditionalFormatting sqref="AL12:AN12">
    <cfRule type="cellIs" dxfId="2" priority="4" stopIfTrue="1" operator="lessThan">
      <formula>0</formula>
    </cfRule>
  </conditionalFormatting>
  <conditionalFormatting sqref="C27">
    <cfRule type="cellIs" dxfId="1" priority="2" stopIfTrue="1" operator="lessThan">
      <formula>0</formula>
    </cfRule>
  </conditionalFormatting>
  <conditionalFormatting sqref="AK12">
    <cfRule type="cellIs" dxfId="0" priority="1" stopIfTrue="1" operator="lessThan">
      <formula>0</formula>
    </cfRule>
  </conditionalFormatting>
  <dataValidations count="4">
    <dataValidation allowBlank="1" showInputMessage="1" showErrorMessage="1" prompt="Does not accept input from user" sqref="AK22:AN22 C26:AB26 AK11:AN11 L7:L9 C11:AB11 L22:L24 G22:G24 G27:G29 AC4:AJ14 AC19:AJ29 AK26:AN26 AK10:AM10 G12:G14 C28:E30 G30:J30 Y28:AA30 L30:O30 Q28:S30 U28:W30 AC30:AM30 G15:J15 Y13:AA15 Q13:S15 U13:W15 AC15:AM15 L15:O15 C9:F9 H7:K7 Q5:AB5 AK4:AN5 AK24:AN24 G5 G20 Q20:AB20 AK19:AN20 C21:P21 M22:AB22 C25:E25 C13:E15 L25:O25 M24:AB24 U10:W10 AK9:AN9 C10:E10 H10:J10 L10:O10 Q25:S25 Y25:AA25 AK25:AM25 L20 M7:AB7 L5 M13:O14 Y10:AA10 Q10:S10 U25:W25 C24:F24 C7:F7 C22:F22 C6:P6 C4:AB4 H22:K22 C19:AB19 H28:J29 L12:L14 AK13:AM14 H13:J14 L27:L29 M28:O29 AK28:AM29 H24:K24 G7:G10 H9:K9 G25:J25 M9:AB9 AK7:AN7"/>
    <dataValidation showInputMessage="1" showErrorMessage="1" prompt="Accepts input from user" sqref="H27:K27 M27:AB27 AK27:AN27 C12:F12 H12:K12 M12:AB12 C27:F27 AK12:AN12 E33:E34 D31:D34 E31 J33:J34 I31:I34 J31 O33:O34 N31:N34 O31 S33:S34 R31:R34 S31 W33:W34 V31:V34 W31 AA33:AA34 Z31:Z34 AA31 AM33:AM34 AL31:AL34 AM31"/>
    <dataValidation allowBlank="1" showInputMessage="1" showErrorMessage="1" prompt="Accepts input from user" sqref="C23:F23 F30 H20:K20 H23:K23 C8:F8 K30 F15 H8:K8 K15 X30 T30 P30 X15 T15 P15 M23:AB23 AB30 M8:AB8 AB15 AK23:AN23 AN30 AK6:AN6 AN15 C5:F5 H5:K5 M5:P5 Q6:AB6 AN10 C20:F20 AK21:AN21 M20:P20 Q21:AB21 F10 F25 K25 K10 P10 T10 T25 P25 X10 X25 AB25 AB10 AN25 AK8:AN8 F34 C31:C34 K34 H31:H34 P34 M31:M34 T34 Q31:Q34 X34 U31:U34 AB34 Y31:Y34 AK31:AK34 AN34"/>
    <dataValidation allowBlank="1" showInputMessage="1" showErrorMessage="1" prompt="Requires calculation from user" sqref="F13:F14 K13:K14 P13:P14 T13:T14 X13:X14 AB13:AB14 AN13:AN14 F28:F29 K28:K29 P28:P29 T28:T29 X28:X29 AB28:AB29 AN28:AN29"/>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C81B19B3F5A249889819225D0FD066" ma:contentTypeVersion="0" ma:contentTypeDescription="Create a new document." ma:contentTypeScope="" ma:versionID="eb72dc89db98e6ec7c1d6d869e228cb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21A23C00-9D2E-42F8-9CAC-DE5ED6A813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53CC74F-29B9-4163-8349-7C80D3A03A41}">
  <ds:schemaRefs>
    <ds:schemaRef ds:uri="http://schemas.microsoft.com/sharepoint/v3/contenttype/forms"/>
  </ds:schemaRefs>
</ds:datastoreItem>
</file>

<file path=customXml/itemProps3.xml><?xml version="1.0" encoding="utf-8"?>
<ds:datastoreItem xmlns:ds="http://schemas.openxmlformats.org/officeDocument/2006/customXml" ds:itemID="{72AEC57B-F62A-4F4B-9F17-8493B708A382}">
  <ds:schemaRefs>
    <ds:schemaRef ds:uri="http://purl.org/dc/dcmitype/"/>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26</vt:i4>
      </vt:variant>
    </vt:vector>
  </HeadingPairs>
  <TitlesOfParts>
    <vt:vector size="37" baseType="lpstr">
      <vt:lpstr>Start Here</vt:lpstr>
      <vt:lpstr>Formula Reference</vt:lpstr>
      <vt:lpstr>Company Information</vt:lpstr>
      <vt:lpstr>Pt 1 Summary of Data</vt:lpstr>
      <vt:lpstr>Pt 2 Premium and Claims</vt:lpstr>
      <vt:lpstr>Pt 3 MLR and Rebate Calculation</vt:lpstr>
      <vt:lpstr>Pt 4 Rebate Disbursement</vt:lpstr>
      <vt:lpstr>Pt 5 Additional Responses</vt:lpstr>
      <vt:lpstr>PY Rebate Liability</vt:lpstr>
      <vt:lpstr>Attestation</vt:lpstr>
      <vt:lpstr>Reference Tables</vt:lpstr>
      <vt:lpstr>ColumnTitleRegion1.B7.B18.6</vt:lpstr>
      <vt:lpstr>ColumnTitleRegion2.B21.B32.6</vt:lpstr>
      <vt:lpstr>ColumnTitleRegion4.L2.L52.9</vt:lpstr>
      <vt:lpstr>ColumnTitleRegion5.N2.N4.9</vt:lpstr>
      <vt:lpstr>Attestation!Print_Area</vt:lpstr>
      <vt:lpstr>'Pt 1 Summary of Data'!Print_Area</vt:lpstr>
      <vt:lpstr>'Pt 2 Premium and Claims'!Print_Area</vt:lpstr>
      <vt:lpstr>'Pt 3 MLR and Rebate Calculation'!Print_Area</vt:lpstr>
      <vt:lpstr>'Pt 4 Rebate Disbursement'!Print_Area</vt:lpstr>
      <vt:lpstr>'Formula Reference'!Print_Titles</vt:lpstr>
      <vt:lpstr>'Pt 1 Summary of Data'!Print_Titles</vt:lpstr>
      <vt:lpstr>'Pt 2 Premium and Claims'!Print_Titles</vt:lpstr>
      <vt:lpstr>'Pt 3 MLR and Rebate Calculation'!Print_Titles</vt:lpstr>
      <vt:lpstr>'Pt 4 Rebate Disbursement'!Print_Titles</vt:lpstr>
      <vt:lpstr>TitleRegion1.A2.B48.2</vt:lpstr>
      <vt:lpstr>TitleRegion1.A3.B11.9</vt:lpstr>
      <vt:lpstr>TitleRegion1.B3.AW62.4</vt:lpstr>
      <vt:lpstr>TitleRegion1.B3.C18.3</vt:lpstr>
      <vt:lpstr>TitleRegion2.A16.B20.9</vt:lpstr>
      <vt:lpstr>TitleRegion2.B3.AW58.5</vt:lpstr>
      <vt:lpstr>TitleRegion3.B3.AN63.6</vt:lpstr>
      <vt:lpstr>TitleRegion3.B35.C47.6</vt:lpstr>
      <vt:lpstr>TitleRegion3.D2.J61.9</vt:lpstr>
      <vt:lpstr>TitleRegion4.B3.K22.7</vt:lpstr>
      <vt:lpstr>TitleRegion4.B49.C59.6</vt:lpstr>
      <vt:lpstr>YES_NO_LIST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MLR Calculator and Formula Tool</dc:title>
  <dc:subject>MLR Annual Reporting Form</dc:subject>
  <dc:creator>CMS</dc:creator>
  <cp:keywords>Medical Loss Ratio, MLR, CMS, CCIIO, MLR Reporting Form</cp:keywords>
  <cp:lastModifiedBy>Christina A. Whitefield</cp:lastModifiedBy>
  <cp:lastPrinted>2017-05-24T10:30:04Z</cp:lastPrinted>
  <dcterms:created xsi:type="dcterms:W3CDTF">2012-03-15T16:14:51Z</dcterms:created>
  <dcterms:modified xsi:type="dcterms:W3CDTF">2018-07-11T22:51:15Z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0x0101001AC81B19B3F5A249889819225D0FD066</vt:lpwstr>
  </property>
  <property fmtid="{D5CDD505-2E9C-101B-9397-08002B2CF9AE}" pid="3" name="_NewReviewCycle">
    <vt:lpwstr/>
  </property>
  <property fmtid="{D5CDD505-2E9C-101B-9397-08002B2CF9AE}" pid="4" name="_AdHocReviewCycleID">
    <vt:i4>7013205</vt:i4>
  </property>
  <property fmtid="{D5CDD505-2E9C-101B-9397-08002B2CF9AE}" pid="5" name="_EmailSubject">
    <vt:lpwstr>Replace MLR Form Instructions and Calculator</vt:lpwstr>
  </property>
  <property fmtid="{D5CDD505-2E9C-101B-9397-08002B2CF9AE}" pid="6" name="_AuthorEmail">
    <vt:lpwstr>Amanda.Isserman@cms.hhs.gov</vt:lpwstr>
  </property>
  <property fmtid="{D5CDD505-2E9C-101B-9397-08002B2CF9AE}" pid="7" name="_AuthorEmailDisplayName">
    <vt:lpwstr>Isserman, Amanda M. (CMS/CCIIO)</vt:lpwstr>
  </property>
  <property fmtid="{D5CDD505-2E9C-101B-9397-08002B2CF9AE}" pid="8" name="_PreviousAdHocReviewCycleID">
    <vt:i4>-925810813</vt:i4>
  </property>
</Properties>
</file>